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640" windowHeight="11760" tabRatio="820"/>
  </bookViews>
  <sheets>
    <sheet name="PROSPETTO 2020.21 " sheetId="1" r:id="rId1"/>
    <sheet name="CONSUNT. FONDO 2019-20 " sheetId="16" r:id="rId2"/>
    <sheet name="INC. AGGIUNTIVI " sheetId="17" r:id="rId3"/>
    <sheet name="SALVAGUARDIA " sheetId="4" r:id="rId4"/>
    <sheet name="CALCOLO ECONOMIE " sheetId="19" r:id="rId5"/>
    <sheet name="REGGENZE" sheetId="22" r:id="rId6"/>
  </sheets>
  <definedNames>
    <definedName name="_xlnm._FilterDatabase" localSheetId="5" hidden="1">REGGENZE!$A$1:$J$113</definedName>
    <definedName name="_xlnm._FilterDatabase" localSheetId="3" hidden="1">'SALVAGUARDIA '!#REF!</definedName>
    <definedName name="_xlnm.Print_Titles" localSheetId="3">'SALVAGUARDIA '!$1:$2</definedName>
  </definedNames>
  <calcPr calcId="114210" fullCalcOnLoad="1" fullPrecision="0"/>
</workbook>
</file>

<file path=xl/calcChain.xml><?xml version="1.0" encoding="utf-8"?>
<calcChain xmlns="http://schemas.openxmlformats.org/spreadsheetml/2006/main">
  <c r="D4" i="1"/>
  <c r="C7"/>
  <c r="F7"/>
  <c r="D9"/>
  <c r="D12"/>
  <c r="F23"/>
  <c r="E31"/>
  <c r="A27"/>
  <c r="B27"/>
  <c r="E27"/>
  <c r="I28"/>
  <c r="I30"/>
  <c r="E32"/>
  <c r="C7" i="19"/>
  <c r="D7"/>
  <c r="F7"/>
  <c r="G7"/>
  <c r="C8"/>
  <c r="D8"/>
  <c r="F8"/>
  <c r="G8"/>
  <c r="C9"/>
  <c r="D9"/>
  <c r="F9"/>
  <c r="G9"/>
  <c r="C10"/>
  <c r="D10"/>
  <c r="F10"/>
  <c r="G10"/>
  <c r="C11"/>
  <c r="D11"/>
  <c r="F11"/>
  <c r="G11"/>
  <c r="C12"/>
  <c r="D12"/>
  <c r="F12"/>
  <c r="G12"/>
  <c r="C13"/>
  <c r="D13"/>
  <c r="F13"/>
  <c r="G13"/>
  <c r="C14"/>
  <c r="D14"/>
  <c r="F14"/>
  <c r="G14"/>
  <c r="C15"/>
  <c r="D15"/>
  <c r="F15"/>
  <c r="G15"/>
  <c r="C16"/>
  <c r="D16"/>
  <c r="F16"/>
  <c r="G16"/>
  <c r="C17"/>
  <c r="D17"/>
  <c r="F17"/>
  <c r="G17"/>
  <c r="G18"/>
  <c r="I31" i="1"/>
  <c r="E33"/>
  <c r="E34"/>
  <c r="E38"/>
  <c r="I9"/>
  <c r="B69"/>
  <c r="B70"/>
  <c r="B71"/>
  <c r="I15" i="16"/>
  <c r="I14"/>
  <c r="F12"/>
  <c r="G21" i="17"/>
  <c r="H21"/>
  <c r="G16"/>
  <c r="H16"/>
  <c r="G15"/>
  <c r="H15"/>
  <c r="G32"/>
  <c r="H32"/>
  <c r="G11"/>
  <c r="H11"/>
  <c r="G20"/>
  <c r="H20"/>
  <c r="G31"/>
  <c r="H31"/>
  <c r="G29"/>
  <c r="H29"/>
  <c r="G24"/>
  <c r="H24"/>
  <c r="G10"/>
  <c r="H10"/>
  <c r="G28"/>
  <c r="H28"/>
  <c r="G22"/>
  <c r="H22"/>
  <c r="G23"/>
  <c r="H23"/>
  <c r="G14"/>
  <c r="H14"/>
  <c r="G19"/>
  <c r="H19"/>
  <c r="G18"/>
  <c r="H18"/>
  <c r="G17"/>
  <c r="H17"/>
  <c r="G9"/>
  <c r="H9"/>
  <c r="G26"/>
  <c r="H26"/>
  <c r="G27"/>
  <c r="H27"/>
  <c r="G25"/>
  <c r="H25"/>
  <c r="G30"/>
  <c r="H30"/>
  <c r="G12"/>
  <c r="H12"/>
  <c r="G8"/>
  <c r="H8"/>
  <c r="G14" i="16"/>
  <c r="H33" i="17"/>
  <c r="B52" i="1"/>
  <c r="D46"/>
  <c r="B20"/>
  <c r="H20"/>
  <c r="C88"/>
  <c r="C89"/>
  <c r="C87"/>
  <c r="G24" i="16"/>
  <c r="H24"/>
  <c r="I17"/>
  <c r="I21" i="1"/>
  <c r="G28"/>
  <c r="D21"/>
  <c r="I23" i="16"/>
  <c r="I7"/>
  <c r="I8"/>
  <c r="B72" i="1"/>
  <c r="B53"/>
  <c r="B51"/>
  <c r="D51"/>
  <c r="I24" i="16"/>
  <c r="I25"/>
  <c r="F4" i="1"/>
  <c r="G76"/>
  <c r="C21"/>
  <c r="E21"/>
  <c r="F21"/>
  <c r="C27"/>
  <c r="G21"/>
  <c r="H19"/>
  <c r="H17"/>
  <c r="H18"/>
  <c r="B21"/>
  <c r="C90"/>
  <c r="H21"/>
  <c r="I11"/>
  <c r="I10"/>
  <c r="C6"/>
  <c r="H4"/>
  <c r="G75"/>
  <c r="G77"/>
  <c r="I12"/>
  <c r="E10"/>
  <c r="D90"/>
  <c r="B87"/>
  <c r="B88"/>
  <c r="B89"/>
  <c r="E90"/>
  <c r="D52"/>
  <c r="D53"/>
  <c r="G13"/>
  <c r="C91"/>
  <c r="D88"/>
  <c r="F88"/>
  <c r="D87"/>
  <c r="F87"/>
  <c r="D89"/>
  <c r="F89"/>
  <c r="B91"/>
  <c r="F90"/>
  <c r="D54"/>
  <c r="B54"/>
  <c r="F27"/>
  <c r="D27"/>
  <c r="D91"/>
  <c r="F91"/>
  <c r="E52"/>
  <c r="F52"/>
  <c r="C35" i="19"/>
  <c r="E51" i="1"/>
  <c r="F51"/>
  <c r="E53"/>
  <c r="F53"/>
  <c r="C26" i="19"/>
  <c r="E40" i="1"/>
  <c r="E42"/>
  <c r="I70"/>
  <c r="D61"/>
  <c r="K34" i="4"/>
  <c r="K19"/>
  <c r="F34"/>
  <c r="M34"/>
  <c r="J19"/>
  <c r="P19"/>
  <c r="J5"/>
  <c r="J18"/>
  <c r="K4"/>
  <c r="K18"/>
  <c r="K5"/>
  <c r="J24"/>
  <c r="J27"/>
  <c r="J11"/>
  <c r="J22"/>
  <c r="J9"/>
  <c r="J6"/>
  <c r="K28"/>
  <c r="K17"/>
  <c r="K25"/>
  <c r="K12"/>
  <c r="K20"/>
  <c r="K8"/>
  <c r="K26"/>
  <c r="K10"/>
  <c r="K13"/>
  <c r="K16"/>
  <c r="K23"/>
  <c r="K7"/>
  <c r="K14"/>
  <c r="K29"/>
  <c r="K21"/>
  <c r="K15"/>
  <c r="K30"/>
  <c r="K3"/>
  <c r="K9"/>
  <c r="J4"/>
  <c r="P4"/>
  <c r="J7"/>
  <c r="J15"/>
  <c r="J29"/>
  <c r="J8"/>
  <c r="J14"/>
  <c r="K24"/>
  <c r="J16"/>
  <c r="J21"/>
  <c r="J30"/>
  <c r="K11"/>
  <c r="J23"/>
  <c r="K6"/>
  <c r="J10"/>
  <c r="J17"/>
  <c r="J25"/>
  <c r="K22"/>
  <c r="J26"/>
  <c r="J12"/>
  <c r="J20"/>
  <c r="J28"/>
  <c r="J3"/>
  <c r="K27"/>
  <c r="J13"/>
  <c r="C27" i="19"/>
  <c r="C34"/>
  <c r="C71" i="1"/>
  <c r="C69"/>
  <c r="C25" i="19"/>
  <c r="C30"/>
  <c r="C32"/>
  <c r="C29"/>
  <c r="C33"/>
  <c r="C31"/>
  <c r="C28"/>
  <c r="C70" i="1"/>
  <c r="C61" i="19"/>
  <c r="G52" i="1"/>
  <c r="G51"/>
  <c r="G53"/>
  <c r="P18" i="4"/>
  <c r="I107" i="22"/>
  <c r="I31"/>
  <c r="I12"/>
  <c r="I6"/>
  <c r="I106"/>
  <c r="I65"/>
  <c r="I41"/>
  <c r="I68"/>
  <c r="I94"/>
  <c r="P25" i="4"/>
  <c r="I112" i="22"/>
  <c r="I110"/>
  <c r="I46"/>
  <c r="I7"/>
  <c r="I80"/>
  <c r="I44"/>
  <c r="I43"/>
  <c r="I55"/>
  <c r="I45"/>
  <c r="I67"/>
  <c r="I37"/>
  <c r="I47"/>
  <c r="I54"/>
  <c r="I56"/>
  <c r="I42"/>
  <c r="D71" i="1"/>
  <c r="I61" i="22"/>
  <c r="I10"/>
  <c r="I92"/>
  <c r="I53"/>
  <c r="I32"/>
  <c r="I90"/>
  <c r="I17"/>
  <c r="I88"/>
  <c r="I16"/>
  <c r="I59"/>
  <c r="I93"/>
  <c r="I91"/>
  <c r="I52"/>
  <c r="I20"/>
  <c r="I51"/>
  <c r="I50"/>
  <c r="I108"/>
  <c r="I11"/>
  <c r="I35"/>
  <c r="I81"/>
  <c r="I49"/>
  <c r="I15"/>
  <c r="I48"/>
  <c r="I38"/>
  <c r="I57"/>
  <c r="D69" i="1"/>
  <c r="I25" i="22"/>
  <c r="I24"/>
  <c r="I99"/>
  <c r="I84"/>
  <c r="I71"/>
  <c r="I33"/>
  <c r="I23"/>
  <c r="I78"/>
  <c r="I30"/>
  <c r="I97"/>
  <c r="I69"/>
  <c r="I18"/>
  <c r="I105"/>
  <c r="I76"/>
  <c r="I28"/>
  <c r="I87"/>
  <c r="I26"/>
  <c r="I101"/>
  <c r="I3"/>
  <c r="I72"/>
  <c r="D70" i="1"/>
  <c r="I98" i="22"/>
  <c r="I70"/>
  <c r="I22"/>
  <c r="I109"/>
  <c r="I77"/>
  <c r="I29"/>
  <c r="I96"/>
  <c r="I63"/>
  <c r="I14"/>
  <c r="I74"/>
  <c r="I73"/>
  <c r="I85"/>
  <c r="I86"/>
  <c r="I34"/>
  <c r="I104"/>
  <c r="I95"/>
  <c r="I75"/>
  <c r="I60"/>
  <c r="I27"/>
  <c r="I13"/>
  <c r="I102"/>
  <c r="I39"/>
  <c r="I5"/>
  <c r="I36"/>
  <c r="I100"/>
  <c r="I2"/>
  <c r="I111"/>
  <c r="I21"/>
  <c r="I19"/>
  <c r="I83"/>
  <c r="I4"/>
  <c r="I79"/>
  <c r="I66"/>
  <c r="I103"/>
  <c r="I9"/>
  <c r="I82"/>
  <c r="I64"/>
  <c r="I8"/>
  <c r="I62"/>
  <c r="I58"/>
  <c r="I40"/>
  <c r="I89"/>
  <c r="P24" i="4"/>
  <c r="D33" i="19"/>
  <c r="F33"/>
  <c r="G33"/>
  <c r="D28"/>
  <c r="F28"/>
  <c r="G28"/>
  <c r="D31"/>
  <c r="F31"/>
  <c r="G31"/>
  <c r="D35"/>
  <c r="F35"/>
  <c r="G35"/>
  <c r="D29"/>
  <c r="F29"/>
  <c r="G29"/>
  <c r="D34"/>
  <c r="F34"/>
  <c r="G34"/>
  <c r="D27"/>
  <c r="F27"/>
  <c r="G27"/>
  <c r="D32"/>
  <c r="F32"/>
  <c r="G32"/>
  <c r="D26"/>
  <c r="F26"/>
  <c r="G26"/>
  <c r="D61"/>
  <c r="F61"/>
  <c r="G61"/>
  <c r="D30"/>
  <c r="F30"/>
  <c r="G30"/>
  <c r="D25"/>
  <c r="F25"/>
  <c r="G25"/>
  <c r="P30" i="4"/>
  <c r="P27"/>
  <c r="P22"/>
  <c r="P9"/>
  <c r="P16"/>
  <c r="P7"/>
  <c r="P11"/>
  <c r="P15"/>
  <c r="P23"/>
  <c r="P5"/>
  <c r="P26"/>
  <c r="P28"/>
  <c r="P29"/>
  <c r="P8"/>
  <c r="P21"/>
  <c r="P6"/>
  <c r="P20"/>
  <c r="P14"/>
  <c r="P12"/>
  <c r="P13"/>
  <c r="P10"/>
  <c r="P17"/>
  <c r="P3"/>
  <c r="E70" i="1"/>
  <c r="G54"/>
  <c r="D62"/>
  <c r="E71"/>
  <c r="E69"/>
  <c r="G36" i="19"/>
  <c r="D63" i="1"/>
  <c r="D64"/>
  <c r="E72"/>
  <c r="I113" i="22"/>
  <c r="I71" i="1"/>
  <c r="P31" i="4"/>
  <c r="D47" i="1"/>
  <c r="D48"/>
  <c r="G78"/>
  <c r="G79"/>
  <c r="I72"/>
  <c r="G80"/>
  <c r="G81"/>
  <c r="G89"/>
  <c r="G88"/>
  <c r="G90"/>
  <c r="H90"/>
  <c r="G87"/>
  <c r="D95"/>
  <c r="H87"/>
  <c r="C49" i="19"/>
  <c r="D49"/>
  <c r="F49"/>
  <c r="H89" i="1"/>
  <c r="C45" i="19"/>
  <c r="H88" i="1"/>
  <c r="C54" i="19"/>
  <c r="I90" i="1"/>
  <c r="C46" i="19"/>
  <c r="C53"/>
  <c r="I87" i="1"/>
  <c r="G49" i="19"/>
  <c r="I89" i="1"/>
  <c r="C48" i="19"/>
  <c r="C51"/>
  <c r="C50"/>
  <c r="C47"/>
  <c r="C52"/>
  <c r="C44"/>
  <c r="C64"/>
  <c r="I88" i="1"/>
  <c r="D64" i="19"/>
  <c r="F64"/>
  <c r="G64"/>
  <c r="D48"/>
  <c r="F48"/>
  <c r="G48"/>
  <c r="D44"/>
  <c r="F44"/>
  <c r="G44"/>
  <c r="D51"/>
  <c r="F51"/>
  <c r="G51"/>
  <c r="D54"/>
  <c r="F54"/>
  <c r="G54"/>
  <c r="D52"/>
  <c r="F52"/>
  <c r="G52"/>
  <c r="D47"/>
  <c r="F47"/>
  <c r="G47"/>
  <c r="D53"/>
  <c r="F53"/>
  <c r="G53"/>
  <c r="D45"/>
  <c r="F45"/>
  <c r="G45"/>
  <c r="D50"/>
  <c r="F50"/>
  <c r="G50"/>
  <c r="D46"/>
  <c r="F46"/>
  <c r="G46"/>
  <c r="I91" i="1"/>
  <c r="D96"/>
  <c r="G55" i="19"/>
  <c r="D97" i="1"/>
  <c r="D98"/>
</calcChain>
</file>

<file path=xl/comments1.xml><?xml version="1.0" encoding="utf-8"?>
<comments xmlns="http://schemas.openxmlformats.org/spreadsheetml/2006/main">
  <authors>
    <author>SCOCCIMARRO PAOLO</author>
    <author>Administrator</author>
  </authors>
  <commentList>
    <comment ref="F17" authorId="0">
      <text>
        <r>
          <rPr>
            <b/>
            <sz val="9"/>
            <color indexed="81"/>
            <rFont val="Tahoma"/>
            <charset val="1"/>
          </rPr>
          <t xml:space="preserve">D'ARTIZIO - RICCELLI
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 xml:space="preserve">CARESSA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 xml:space="preserve">SALADINO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MELILLI, LOTITO, EPISCOPO</t>
        </r>
      </text>
    </comment>
    <comment ref="E27" authorId="1">
      <text>
        <r>
          <rPr>
            <b/>
            <sz val="8"/>
            <color indexed="81"/>
            <rFont val="Tahoma"/>
            <family val="2"/>
          </rPr>
          <t>CONTEGGIATI I D.S. ESTERO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1">
      <text>
        <r>
          <rPr>
            <b/>
            <sz val="8"/>
            <color indexed="81"/>
            <rFont val="Tahoma"/>
            <family val="2"/>
          </rPr>
          <t>MOLTIPLICARE I D.S. AVENTI DIRITTO A PARTE FISSA X LA RETR. FISSA MENSILE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2" authorId="1">
      <text>
        <r>
          <rPr>
            <b/>
            <sz val="8"/>
            <color indexed="81"/>
            <rFont val="Tahoma"/>
            <family val="2"/>
          </rPr>
          <t>SI SOTTRAGGONO AL BUDGET DISPONIBILE PER LA QUOTA VARIABILE</t>
        </r>
      </text>
    </comment>
    <comment ref="A33" authorId="1">
      <text>
        <r>
          <rPr>
            <b/>
            <sz val="8"/>
            <color indexed="81"/>
            <rFont val="Tahoma"/>
            <family val="2"/>
          </rPr>
          <t>SI AGGIUNGONO AL BUDGET DISPONIBILE PER LA QUOTA VARIABILE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Calcolare la quota media da destinare alla retr. posizione variabile: dividere il disponibile per l'organico di diritto, e moltiplicare per l'organico di fatto.
La differenza è utile per le reggenze e salvaguardia.</t>
        </r>
      </text>
    </comment>
    <comment ref="I72" authorId="1">
      <text>
        <r>
          <rPr>
            <b/>
            <sz val="8"/>
            <color indexed="81"/>
            <rFont val="Tahoma"/>
            <family val="2"/>
          </rPr>
          <t>QUESTA ECONOMIA SI AGGIUNGE ALLA QUOTA PER LA RETR. DI RISULTATO</t>
        </r>
      </text>
    </comment>
  </commentList>
</comments>
</file>

<file path=xl/sharedStrings.xml><?xml version="1.0" encoding="utf-8"?>
<sst xmlns="http://schemas.openxmlformats.org/spreadsheetml/2006/main" count="1113" uniqueCount="674">
  <si>
    <t>FASCE</t>
  </si>
  <si>
    <t>TOTALI</t>
  </si>
  <si>
    <t>TOTALE</t>
  </si>
  <si>
    <t>CALCOLO QUOTA FISSA</t>
  </si>
  <si>
    <t>RETRIBUZIONE POSIZ. FISSA MENSILE</t>
  </si>
  <si>
    <t xml:space="preserve">DIRIGENTI AVENTI DIRITTO ALLA RETRIBUZIONE DI POSIZIONE </t>
  </si>
  <si>
    <t>CALCOLO TOTALE REGGENZE</t>
  </si>
  <si>
    <t>MEDIA</t>
  </si>
  <si>
    <t>COMPUTO RETRIBUZIONE RISULTATO PER FASCIA</t>
  </si>
  <si>
    <t>* I DS in posizione MAE per la Retribuzione di Risultato usufruiscono della FASCIA MEDIA</t>
  </si>
  <si>
    <t>Cognome</t>
  </si>
  <si>
    <t>Nome</t>
  </si>
  <si>
    <t>Data Nascita</t>
  </si>
  <si>
    <t>TOTALE RETRIBUZIONE FISSA  (N=M*L1)</t>
  </si>
  <si>
    <t>FASCIA 1</t>
  </si>
  <si>
    <t>FASCIA 2</t>
  </si>
  <si>
    <t>FASCIA 3</t>
  </si>
  <si>
    <t>CALCOLO ECONOMIE SALVAGUARDIA</t>
  </si>
  <si>
    <t>ECONOMIE SALVAGUARDIA (Q1=Q-Q2)</t>
  </si>
  <si>
    <t>CALCOLO ECONOMIE REGGENZE</t>
  </si>
  <si>
    <t>TOTALE DISPONIBILE PER LA RETRIBUZIONE RISULTATO (C2=C1-Z+4.1)</t>
  </si>
  <si>
    <t>CALCOLO ECONOMIE RETR. POS. RISULTATO</t>
  </si>
  <si>
    <t>ECONOMIE RETR. POS. RIS. (9.1=9-9.2)</t>
  </si>
  <si>
    <t>ECON. RETR. POS. VARIABILE (W1=W-W2)</t>
  </si>
  <si>
    <t>IMPORTO INIZIALE ASSEGNATO ALLA RETRIBUZIONE DI RISULTATO</t>
  </si>
  <si>
    <t>ECONOMIE</t>
  </si>
  <si>
    <t>TOTALE FONDO DA RIPARTIRE</t>
  </si>
  <si>
    <t>VERIFICA</t>
  </si>
  <si>
    <t>TOT DIRIGENTI AVENTI DIRITTO (L1=E+H+I)</t>
  </si>
  <si>
    <t>RETR POS E RISULTATO (A1)</t>
  </si>
  <si>
    <t>TOTALE DA RIPARTIRE SULLA RETR. DI RISULTATO</t>
  </si>
  <si>
    <t>ECONOMIE ANNO PRECEDENTE</t>
  </si>
  <si>
    <t>TOTALE (B1)</t>
  </si>
  <si>
    <t>IMPORTO ASSEGNATO ALLA RETRIBUZIONE DI POSIZIONE (B1)</t>
  </si>
  <si>
    <t>TOTALE (C1)</t>
  </si>
  <si>
    <t>D.S. AVENTI DIRITTO A PARTE FISSA</t>
  </si>
  <si>
    <t>RETRIBUZIONE DI POSIZIONE</t>
  </si>
  <si>
    <t>Ufficio Scolastico Regionale per la Puglia - Direzione Generale</t>
  </si>
  <si>
    <t xml:space="preserve">Ufficio II – Gestione delle risorse umane del comparto scuola – </t>
  </si>
  <si>
    <t>Attuazione degli ordinamenti Istruzione non statale – Gestione delle risorse finanziarie</t>
  </si>
  <si>
    <t>CALCOLO RETRIBUZIONE DI RISULTATO</t>
  </si>
  <si>
    <t>IL DIRIGENTE</t>
  </si>
  <si>
    <t>QUOTA AGGIUNTIVA  RETR. RISULTATO (A4)</t>
  </si>
  <si>
    <t xml:space="preserve">- PARTE VARIABILE </t>
  </si>
  <si>
    <t>SENZA SEDE</t>
  </si>
  <si>
    <t>DIRIGENTI IN P.P.S. (I)</t>
  </si>
  <si>
    <t>DS ORG. DIRITTO PER FASCE (tutti gli istituti) (D)</t>
  </si>
  <si>
    <t>DS IN SERVIZIO SCUOLA (E)</t>
  </si>
  <si>
    <t>DIRIGENTI INCARICATI (F)</t>
  </si>
  <si>
    <t>DIRIGENTI IN SERVIZIO MAE (H)</t>
  </si>
  <si>
    <t>REGGENZE (G)</t>
  </si>
  <si>
    <t>DIRIGENTI IN ALTRI INCARICHI - NO F.U.N. (J)</t>
  </si>
  <si>
    <r>
      <t>DIRIGENTI IN SERVIZIO SCUOLA</t>
    </r>
    <r>
      <rPr>
        <b/>
        <sz val="12"/>
        <rFont val="Calibri"/>
        <family val="2"/>
      </rPr>
      <t xml:space="preserve"> (E)</t>
    </r>
  </si>
  <si>
    <r>
      <t xml:space="preserve">DIRIGENTI IN SERVIZIO MAE </t>
    </r>
    <r>
      <rPr>
        <b/>
        <sz val="12"/>
        <rFont val="Calibri"/>
        <family val="2"/>
      </rPr>
      <t>(H)</t>
    </r>
  </si>
  <si>
    <r>
      <t>DIRIGENTI IN PPS</t>
    </r>
    <r>
      <rPr>
        <b/>
        <sz val="12"/>
        <rFont val="Calibri"/>
        <family val="2"/>
      </rPr>
      <t xml:space="preserve"> (I)</t>
    </r>
  </si>
  <si>
    <r>
      <t xml:space="preserve">RETRIBUZIONE POSIZ. FISSA ANNUALE </t>
    </r>
    <r>
      <rPr>
        <b/>
        <sz val="12"/>
        <rFont val="Calibri"/>
        <family val="2"/>
      </rPr>
      <t>(M)</t>
    </r>
  </si>
  <si>
    <t xml:space="preserve">TOTALE </t>
  </si>
  <si>
    <t>- RETRIBUZIONE RISULTATO</t>
  </si>
  <si>
    <t>- INTEGRAZIONE RETRIBUZIONE RISULTATO</t>
  </si>
  <si>
    <t xml:space="preserve">                     Ufficio II – Gestione delle risorse umane del comparto scuola – </t>
  </si>
  <si>
    <t xml:space="preserve">                     Attuazione degli ordinamenti Istruzione non statale – Gestione delle risorse finanziarie</t>
  </si>
  <si>
    <t>Prg.</t>
  </si>
  <si>
    <t>COGNOME E NOME</t>
  </si>
  <si>
    <t>DESCRIZIONE INCARICO</t>
  </si>
  <si>
    <t>CONFERITO DA</t>
  </si>
  <si>
    <t>DATA VERS. C/C O MANDATO</t>
  </si>
  <si>
    <t>IMP. LORDO</t>
  </si>
  <si>
    <t>QUOTA D.S.</t>
  </si>
  <si>
    <t>QUOTA FONDO REG.LE</t>
  </si>
  <si>
    <t>DIREZIONE CORSO</t>
  </si>
  <si>
    <t>CONS ISTITUTO</t>
  </si>
  <si>
    <t>DATA INIZIO</t>
  </si>
  <si>
    <t>DATA FINE</t>
  </si>
  <si>
    <t>ANGELA</t>
  </si>
  <si>
    <t>FRANCESCO</t>
  </si>
  <si>
    <r>
      <t xml:space="preserve">TOT DS CIR POSIZIONE VARIABILE </t>
    </r>
    <r>
      <rPr>
        <b/>
        <sz val="12"/>
        <rFont val="Calibri"/>
        <family val="2"/>
      </rPr>
      <t>(T=E+I)</t>
    </r>
  </si>
  <si>
    <r>
      <t xml:space="preserve">RAPPORTO RISPETTO ALL'UNITA' </t>
    </r>
    <r>
      <rPr>
        <b/>
        <sz val="12"/>
        <rFont val="Calibri"/>
        <family val="2"/>
      </rPr>
      <t>(U)</t>
    </r>
  </si>
  <si>
    <r>
      <t xml:space="preserve">COEFFICIENTE </t>
    </r>
    <r>
      <rPr>
        <b/>
        <sz val="12"/>
        <rFont val="Calibri"/>
        <family val="2"/>
      </rPr>
      <t>(V=U*T*13)</t>
    </r>
  </si>
  <si>
    <r>
      <t>TOTALE SPESA</t>
    </r>
    <r>
      <rPr>
        <b/>
        <sz val="12"/>
        <rFont val="Calibri"/>
        <family val="2"/>
      </rPr>
      <t xml:space="preserve"> (W=Y*T)</t>
    </r>
  </si>
  <si>
    <t>IST Anno 2015</t>
  </si>
  <si>
    <t>IST Anno 2017</t>
  </si>
  <si>
    <t>ULTIMO CONTRATTO</t>
  </si>
  <si>
    <t>Importo 2016</t>
  </si>
  <si>
    <t>IMPORTO CLAUSOLA DI SALVAGUARDIA</t>
  </si>
  <si>
    <t>TOTALE SALVAGUARDIA</t>
  </si>
  <si>
    <r>
      <t xml:space="preserve">- IMP. ACCANTONATO </t>
    </r>
    <r>
      <rPr>
        <b/>
        <sz val="12"/>
        <rFont val="Calibri"/>
        <family val="2"/>
      </rPr>
      <t>(Q)</t>
    </r>
  </si>
  <si>
    <r>
      <t xml:space="preserve">- IMP. DISTR. SU ORG. FATTO </t>
    </r>
    <r>
      <rPr>
        <b/>
        <sz val="12"/>
        <rFont val="Calibri"/>
        <family val="2"/>
      </rPr>
      <t>(Q2)</t>
    </r>
  </si>
  <si>
    <t>D.S. AVENTI DIRITTO A PARTE VARIABILE (L=E+I)</t>
  </si>
  <si>
    <t>TOTALE REGGENZE</t>
  </si>
  <si>
    <r>
      <t xml:space="preserve">TOT DS REGGENZE </t>
    </r>
    <r>
      <rPr>
        <b/>
        <sz val="12"/>
        <rFont val="Calibri"/>
        <family val="2"/>
      </rPr>
      <t>(1)</t>
    </r>
  </si>
  <si>
    <r>
      <t xml:space="preserve">IMPORTO MENSILE DELLA REGGENZA </t>
    </r>
    <r>
      <rPr>
        <b/>
        <sz val="12"/>
        <rFont val="Calibri"/>
        <family val="2"/>
      </rPr>
      <t>(3=(2)/13)</t>
    </r>
  </si>
  <si>
    <r>
      <t xml:space="preserve">TOTALE SPESE REGGENZE </t>
    </r>
    <r>
      <rPr>
        <b/>
        <sz val="12"/>
        <rFont val="Calibri"/>
        <family val="2"/>
      </rPr>
      <t>(4)</t>
    </r>
  </si>
  <si>
    <r>
      <t xml:space="preserve">- IMPORTO ASSEGNATO ALLA RETRIBUZIONE DI RISULTATO </t>
    </r>
    <r>
      <rPr>
        <b/>
        <sz val="12"/>
        <rFont val="Calibri"/>
        <family val="2"/>
      </rPr>
      <t>(C1)</t>
    </r>
  </si>
  <si>
    <r>
      <t xml:space="preserve">- ECONOMIE SULLE REGGENZE </t>
    </r>
    <r>
      <rPr>
        <b/>
        <sz val="12"/>
        <rFont val="Calibri"/>
        <family val="2"/>
      </rPr>
      <t>(4.1)</t>
    </r>
  </si>
  <si>
    <r>
      <t>DIRIGENTI IN SERVIZIO SCUOLA</t>
    </r>
    <r>
      <rPr>
        <b/>
        <sz val="12"/>
        <rFont val="Calibri"/>
        <family val="2"/>
      </rPr>
      <t xml:space="preserve"> (D)</t>
    </r>
  </si>
  <si>
    <r>
      <t xml:space="preserve">DIRIGENTI IN PPS E MAE </t>
    </r>
    <r>
      <rPr>
        <b/>
        <sz val="12"/>
        <rFont val="Calibri"/>
        <family val="2"/>
      </rPr>
      <t>(G)</t>
    </r>
  </si>
  <si>
    <r>
      <t xml:space="preserve">TOT DS CIR - RISULTATO </t>
    </r>
    <r>
      <rPr>
        <b/>
        <sz val="12"/>
        <rFont val="Calibri"/>
        <family val="2"/>
      </rPr>
      <t>(5)</t>
    </r>
  </si>
  <si>
    <r>
      <t xml:space="preserve">COEFFICIENTE </t>
    </r>
    <r>
      <rPr>
        <b/>
        <sz val="12"/>
        <rFont val="Calibri"/>
        <family val="2"/>
      </rPr>
      <t>(6=U*(5)*13)</t>
    </r>
  </si>
  <si>
    <r>
      <t xml:space="preserve">IMPORTO MENSILE PER FASCIA </t>
    </r>
    <r>
      <rPr>
        <b/>
        <sz val="12"/>
        <rFont val="Calibri"/>
        <family val="2"/>
      </rPr>
      <t>(7=(C2/TOT(6))*U)</t>
    </r>
  </si>
  <si>
    <r>
      <t>IMPORTO ANNUALE PER FASCIA</t>
    </r>
    <r>
      <rPr>
        <b/>
        <sz val="12"/>
        <rFont val="Calibri"/>
        <family val="2"/>
      </rPr>
      <t xml:space="preserve"> (8=(7)*13)</t>
    </r>
  </si>
  <si>
    <r>
      <t>TOTALE SPESA</t>
    </r>
    <r>
      <rPr>
        <b/>
        <sz val="12"/>
        <rFont val="Calibri"/>
        <family val="2"/>
      </rPr>
      <t xml:space="preserve"> (9=(8)*(5))</t>
    </r>
  </si>
  <si>
    <r>
      <t xml:space="preserve">- TOT DISPONIBILE RETR. RIS. </t>
    </r>
    <r>
      <rPr>
        <b/>
        <sz val="12"/>
        <rFont val="Calibri"/>
        <family val="2"/>
      </rPr>
      <t>(C2)</t>
    </r>
  </si>
  <si>
    <t>Allegato 2</t>
  </si>
  <si>
    <t>Posizione e Risultato (A1)</t>
  </si>
  <si>
    <t>CALCOLO RETRIBUZIONE DI POSIZIONE (A1)</t>
  </si>
  <si>
    <t>Allegato 1</t>
  </si>
  <si>
    <t>- Clausola di salvaguardia</t>
  </si>
  <si>
    <r>
      <t>IMPORTO ANNUALE PER FASCIA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(Y=X*13)</t>
    </r>
  </si>
  <si>
    <r>
      <t xml:space="preserve">IMP. MENSILE PER FASCIA PER 13 MENSILITA' </t>
    </r>
    <r>
      <rPr>
        <b/>
        <sz val="12"/>
        <rFont val="Calibri"/>
        <family val="2"/>
      </rPr>
      <t>(X=(R/TOT(V))*U)</t>
    </r>
  </si>
  <si>
    <t>(INCREMENTA LA RETRIBUZIONE DI RISULTATO)</t>
  </si>
  <si>
    <t>TOTALE DA RIPARTIRE SULLA RETR. DI POSIZIONE</t>
  </si>
  <si>
    <t>ECONOMIE TOTALI  RETR. POS. VARIABILE</t>
  </si>
  <si>
    <r>
      <t xml:space="preserve">- SPESA EFFETTIVA DA SOSTENERE </t>
    </r>
    <r>
      <rPr>
        <b/>
        <sz val="12"/>
        <rFont val="Calibri"/>
        <family val="2"/>
      </rPr>
      <t>(4.2)</t>
    </r>
  </si>
  <si>
    <t>ECONOMIE REGGENZE (4.1)</t>
  </si>
  <si>
    <r>
      <t xml:space="preserve">- TOT DISP RETR POSIZIONE VARIABILE </t>
    </r>
    <r>
      <rPr>
        <b/>
        <sz val="12"/>
        <rFont val="Calibri"/>
        <family val="2"/>
      </rPr>
      <t>(R)</t>
    </r>
  </si>
  <si>
    <r>
      <t xml:space="preserve">- IMP. DA RIPARTIRE </t>
    </r>
    <r>
      <rPr>
        <b/>
        <sz val="12"/>
        <rFont val="Calibri"/>
        <family val="2"/>
      </rPr>
      <t>(9.2)</t>
    </r>
  </si>
  <si>
    <t>- ECONOMIE SUL RISULTATO</t>
  </si>
  <si>
    <t>Importo fascia superiore</t>
  </si>
  <si>
    <t xml:space="preserve">FASCIA E IMPORTO </t>
  </si>
  <si>
    <t>CALCOLO TOTALE DISPONIBILE PER RETRIBUZIONE RISULTATO</t>
  </si>
  <si>
    <t>MARIO TRIFILETTI</t>
  </si>
  <si>
    <r>
      <t>- ECONOMIE SULLA QUOTA VARIABILE</t>
    </r>
    <r>
      <rPr>
        <b/>
        <sz val="12"/>
        <rFont val="Calibri"/>
        <family val="2"/>
      </rPr>
      <t xml:space="preserve"> (Y)</t>
    </r>
  </si>
  <si>
    <t>* I DS in posizione MAE con riferimento alla Retribuzione di Posizione hanno diritto solo alla Quota Fissa</t>
  </si>
  <si>
    <t>CALCOLO RISORSE DISPONIBILI PER RETRIBUZIONE PARTE VARIABILE</t>
  </si>
  <si>
    <t>Fascia 2018</t>
  </si>
  <si>
    <t>- B) EVENTUALE INTEGRAZIONE RETRIBUZIONE RISULTATO</t>
  </si>
  <si>
    <t>TOTALE (A4 = A1+A2+A3)</t>
  </si>
  <si>
    <t xml:space="preserve">- PARTE FISSA </t>
  </si>
  <si>
    <t>DISPONIBILE</t>
  </si>
  <si>
    <t>SPESO</t>
  </si>
  <si>
    <t>TOT DS (K=E+F+H+I+J)</t>
  </si>
  <si>
    <t>TOTALE ASS. MI E INCARICHI AGGIUNTIVI --&gt;</t>
  </si>
  <si>
    <t>TOTALE ASSEGNAZIONE MI</t>
  </si>
  <si>
    <t>ANNO SVOLGIMENTO INCARICO: 2019/20</t>
  </si>
  <si>
    <t>CALCOLO ECONOMIE</t>
  </si>
  <si>
    <t>ECONOMIA SU RETR. POSIZIONE FISSA</t>
  </si>
  <si>
    <t>NOME DS</t>
  </si>
  <si>
    <t>FASCIA</t>
  </si>
  <si>
    <t>IMPORTO ANNUO PER FASCIA</t>
  </si>
  <si>
    <t>IMPORTO MENSILE PER FASCIA</t>
  </si>
  <si>
    <t>MESI DA RETR.</t>
  </si>
  <si>
    <t>IMPORTO SPETTANTE</t>
  </si>
  <si>
    <t>ECONOMIA</t>
  </si>
  <si>
    <t>- BUDGET DISP. PER RETR. POS. VARIABILE</t>
  </si>
  <si>
    <t>- ECONOMIE FONDO ANNO PRECEDENTE</t>
  </si>
  <si>
    <t>- ECONOMIE SALVAGUARDIA</t>
  </si>
  <si>
    <t>- ECONOMIE RETR POS VARIABILE</t>
  </si>
  <si>
    <r>
      <t xml:space="preserve">- QUOTA ACCANTONATA PER CLAUSOLA DI SALVAGUARDIA </t>
    </r>
    <r>
      <rPr>
        <b/>
        <sz val="12"/>
        <rFont val="Calibri"/>
        <family val="2"/>
      </rPr>
      <t>(Q)</t>
    </r>
  </si>
  <si>
    <t>Fascia 2019</t>
  </si>
  <si>
    <t>TOTALE ECONOMIA</t>
  </si>
  <si>
    <t xml:space="preserve">ECONOMIE SU QUOTA FISSA </t>
  </si>
  <si>
    <t xml:space="preserve">- BUDGET DISPONIBILE PER LA QUOTA VARIABILE </t>
  </si>
  <si>
    <t>- QUOTE IMPEGNATE PER LA RETRIBUZIONE PARTE FISSA</t>
  </si>
  <si>
    <t>- ECONOMIE SULLA QUOTA FISSA</t>
  </si>
  <si>
    <t xml:space="preserve">BUDGET DISP. PER RETR. POS. VARIABILE </t>
  </si>
  <si>
    <t>ECONOMIA SU RETR. POSIZIONE VARIABILE</t>
  </si>
  <si>
    <t>- QUOTA DISPONIBILE PER REGGENZE E SALVAGUARDIA</t>
  </si>
  <si>
    <t>RITA ANTONIA</t>
  </si>
  <si>
    <t>CITIOLO</t>
  </si>
  <si>
    <t>LOVASCIO</t>
  </si>
  <si>
    <t>RINALDI</t>
  </si>
  <si>
    <t>LUCIA ROSARIA</t>
  </si>
  <si>
    <t>COSMAI</t>
  </si>
  <si>
    <t>DOMENICO</t>
  </si>
  <si>
    <t>PALMISANO</t>
  </si>
  <si>
    <t>PASQUALE</t>
  </si>
  <si>
    <t>- QUOTA DISPONIBILE PER REGGENZE</t>
  </si>
  <si>
    <t>TOTALE FONDO REGIONALE</t>
  </si>
  <si>
    <t>ECONOMIA SU RETR. RISULTATO</t>
  </si>
  <si>
    <t>FONDO REGIONALE DIRIGENTI SCOLASTICI PUGLIA - A.S. 2020-21</t>
  </si>
  <si>
    <t>INCARICHI AGGIUNTIVI dal 01.09.2020 al 31.08.2021  (A2)</t>
  </si>
  <si>
    <t>ECON. ripartizione fondo a.s. 2019/20 (A3)</t>
  </si>
  <si>
    <t>TOTALE DISP. AL NETTO DELLA SOMMA OCCORRENTE PER RECUPERO RETR. NON COPERTE --&gt;</t>
  </si>
  <si>
    <t>SOMMA OCCORRENTE PER RECUPERARE RETR. NON COPERTE</t>
  </si>
  <si>
    <t>PREVENTIVO E CONSUNTIVO - FONDO REGIONALE DIRIGENTI SCOLASTICI A.S. 2019-20</t>
  </si>
  <si>
    <t>INCARICHI AGGIUNTIVI dal 01.09.2019 al 31.08.2020 (A2)</t>
  </si>
  <si>
    <t>Econom Fondo a.s. 2018/19 (A3)</t>
  </si>
  <si>
    <t>ANNO SVOLGIMENTO INCARICO: 2020/21</t>
  </si>
  <si>
    <t>SITUAZIONE GENERALE ISTITUTI SCOLASTICI E DIRIGENTI SCOLASTICI PUGLIA AL 01/09/2020</t>
  </si>
  <si>
    <r>
      <t>80% IMPORTO PARTE VARIABILE a.s. 2020/21(</t>
    </r>
    <r>
      <rPr>
        <b/>
        <sz val="12"/>
        <rFont val="Calibri"/>
        <family val="2"/>
      </rPr>
      <t>2)</t>
    </r>
  </si>
  <si>
    <t>ANGELA BORRELLI</t>
  </si>
  <si>
    <t>ROBERTA LIONETTI</t>
  </si>
  <si>
    <t>BASILE ANTONELLA NUNZIA</t>
  </si>
  <si>
    <t>AMETTA PINUCCIA</t>
  </si>
  <si>
    <t>DE MASI DONATA</t>
  </si>
  <si>
    <t>DI MARTINO ANNAPAOLA</t>
  </si>
  <si>
    <t xml:space="preserve">LOIOTILE TERESA </t>
  </si>
  <si>
    <t>LUONGO MARA EMANUELA</t>
  </si>
  <si>
    <t>MACCHIA STEFANO</t>
  </si>
  <si>
    <t>VITALE GIACOMO</t>
  </si>
  <si>
    <t>DI CERBO MADDALENA</t>
  </si>
  <si>
    <t>(INCREMENTA LA RETRIBUZIONE DI RISULTATO FUN 2021/22)</t>
  </si>
  <si>
    <t>SILIVA MADARO METRANGOLO</t>
  </si>
  <si>
    <t>PERRINA OTTONE</t>
  </si>
  <si>
    <t>FRANCESCO SCARAMUZZI</t>
  </si>
  <si>
    <t>BIAGINA VERGARI</t>
  </si>
  <si>
    <t>ANNA RITA CARDIGLIANO</t>
  </si>
  <si>
    <t>MARIA GIUSEPPA GIOVE</t>
  </si>
  <si>
    <t>LUIGI TALIENTI</t>
  </si>
  <si>
    <t>PIO MIRRA</t>
  </si>
  <si>
    <t>MAURO VITALE POLIMENO</t>
  </si>
  <si>
    <t>MICHELE BUONVINO</t>
  </si>
  <si>
    <t>ROBERTA MANCO</t>
  </si>
  <si>
    <t>SIMONE FERNANDO</t>
  </si>
  <si>
    <t>GIOVANNA LATO</t>
  </si>
  <si>
    <t>TONINO BACCA</t>
  </si>
  <si>
    <t>ANNA VENTAFRIDDA</t>
  </si>
  <si>
    <t>ANTONELLA LO SURDO</t>
  </si>
  <si>
    <t>IRENTE PATRIZIA SASSO</t>
  </si>
  <si>
    <t>DENOMINAZIONE</t>
  </si>
  <si>
    <t>BAMM287006</t>
  </si>
  <si>
    <t>BAEE011008</t>
  </si>
  <si>
    <t>11 C.D. "S.FILIPPO NERI"</t>
  </si>
  <si>
    <t>BAEE125003</t>
  </si>
  <si>
    <t>2 C.D. "S. GIUSEPPE"</t>
  </si>
  <si>
    <t>BAEE174008</t>
  </si>
  <si>
    <t>3 C.D. "D'ANNUNZIO"</t>
  </si>
  <si>
    <t>BAEE55900N</t>
  </si>
  <si>
    <t>C.D. "G. CAIATI"</t>
  </si>
  <si>
    <t>BAIC80500V</t>
  </si>
  <si>
    <t>I.C. SAMMICHELE</t>
  </si>
  <si>
    <t>BAIC80800A</t>
  </si>
  <si>
    <t>I.C. "DON TONIN0 BELLO"-PALOMB.</t>
  </si>
  <si>
    <t>BAIS03100G</t>
  </si>
  <si>
    <t>I.I.S.S. "LEONARDO DA VINCI"</t>
  </si>
  <si>
    <t>BAMM03600G</t>
  </si>
  <si>
    <t>S.S.1 G. "T. FIORE"</t>
  </si>
  <si>
    <t>BAMM146003</t>
  </si>
  <si>
    <t>S.S.1 G. "D. ALIGHIERI"</t>
  </si>
  <si>
    <t>BAMM244008</t>
  </si>
  <si>
    <t>S.S.1 G. "A. D'AOSTA"</t>
  </si>
  <si>
    <t>BAMM30000B</t>
  </si>
  <si>
    <t>S.S.1 G. "BALDACCHINI-MANZONI"</t>
  </si>
  <si>
    <t>BAIC80100G</t>
  </si>
  <si>
    <t>BAPM02000G</t>
  </si>
  <si>
    <t>LICEO "VITO FORNARI"</t>
  </si>
  <si>
    <t>TAIC807007</t>
  </si>
  <si>
    <t>I.C. "MORLEO"</t>
  </si>
  <si>
    <t>TAIC815006</t>
  </si>
  <si>
    <t>I.C. "PADRE GEMELLI"</t>
  </si>
  <si>
    <t>TAIC83800V</t>
  </si>
  <si>
    <t>I.C. "E. DE AMICIS"</t>
  </si>
  <si>
    <t>TAIC86900E</t>
  </si>
  <si>
    <t>I.C. "SAN G. BOSCO"</t>
  </si>
  <si>
    <t>TAIS03400Q</t>
  </si>
  <si>
    <t>LISIDE</t>
  </si>
  <si>
    <t>TAIS008007</t>
  </si>
  <si>
    <t>I.I.S.S. "ELSA MORANTE"</t>
  </si>
  <si>
    <t>TAIS02600R</t>
  </si>
  <si>
    <t>I.I.S.S. "LUIGI EINAUDI"</t>
  </si>
  <si>
    <t>BRIC818003</t>
  </si>
  <si>
    <t>BRIC82200P</t>
  </si>
  <si>
    <t>BRIC80000T</t>
  </si>
  <si>
    <t>I.C. "GIOVANNI XXIII"</t>
  </si>
  <si>
    <t>FGEE06000T</t>
  </si>
  <si>
    <t>C.D. "VITTORIO VENETO"</t>
  </si>
  <si>
    <t>FGIC820009</t>
  </si>
  <si>
    <t>I.C. "ROSETI"</t>
  </si>
  <si>
    <t>FGIC82400L</t>
  </si>
  <si>
    <t>I.C. "MONTI DAUNI"</t>
  </si>
  <si>
    <t>FGIC88100R</t>
  </si>
  <si>
    <t>I.C. "VIA SACCO E VANZETTI"</t>
  </si>
  <si>
    <t>FGTD060005</t>
  </si>
  <si>
    <t>ISTITUTO TECNICO "VITTORIO EMANUELE III"</t>
  </si>
  <si>
    <t>LEIC81200R</t>
  </si>
  <si>
    <t>I.C. CURSI</t>
  </si>
  <si>
    <t>LEIC83500D</t>
  </si>
  <si>
    <t>I.C. MIGGIANO</t>
  </si>
  <si>
    <t>LEIC85400V</t>
  </si>
  <si>
    <t>I.C. SCORRANO</t>
  </si>
  <si>
    <t>LEIC86800R</t>
  </si>
  <si>
    <t>I.C. TREPUZZI POLO 2</t>
  </si>
  <si>
    <t>LEIC888002</t>
  </si>
  <si>
    <t>I.C. GALATINA POLO 2</t>
  </si>
  <si>
    <t>LEIC8AG00X</t>
  </si>
  <si>
    <t>I.C. VEGLIE POLO 2</t>
  </si>
  <si>
    <t>LEIS039001</t>
  </si>
  <si>
    <t>LEMM00400V</t>
  </si>
  <si>
    <t>S.S. 1 G. "QUINTO ENNIO"</t>
  </si>
  <si>
    <t>FASCIA ISTITUTO</t>
  </si>
  <si>
    <t>MESI DA RETRIBUIRE</t>
  </si>
  <si>
    <t>- A) TOTALE FONDO DA RIPARTIRE</t>
  </si>
  <si>
    <t>- REGGENZE</t>
  </si>
  <si>
    <t>ECONOMIE RETR. POSIZIONE POSIZIONE PAR. VAR. / REGGENZE / SALVAGUARDIA AD INTEGRAZIONE RETRIBUZIONE RISULTATO</t>
  </si>
  <si>
    <t>- IMPORTO DISPONIBILE PER RETR. DI POSIZIONE  (88%)</t>
  </si>
  <si>
    <t>- IMPORTO DISPONIBILE PER RISULTATO (13%)</t>
  </si>
  <si>
    <t>ECONOMIE PER FONDO A.S. 2020/21</t>
  </si>
  <si>
    <t>CODICE SCUOLA</t>
  </si>
  <si>
    <t>DATI ANAGRAFICI</t>
  </si>
  <si>
    <t>CODICE FISCALE</t>
  </si>
  <si>
    <t>IMPORTO IN € SPETTANTE</t>
  </si>
  <si>
    <t>GIORNI DI REGGENZA</t>
  </si>
  <si>
    <t>BATF26000R</t>
  </si>
  <si>
    <t>ISTITUTO TECNICO "VITO SANTE LONGO"</t>
  </si>
  <si>
    <t>ABBATANTUONO IMMACOLATA  24/03/61  BA</t>
  </si>
  <si>
    <t>BBTMCL61C64A662B</t>
  </si>
  <si>
    <t>20/01/2021</t>
  </si>
  <si>
    <t>11/03/2021</t>
  </si>
  <si>
    <t>LEIC867001</t>
  </si>
  <si>
    <t>I.C. COPERTINO POLO 1</t>
  </si>
  <si>
    <t>ALEMANNO PAOLA  10/12/65  LE</t>
  </si>
  <si>
    <t>LMNPLA65T50C978O</t>
  </si>
  <si>
    <t>31/05/2021</t>
  </si>
  <si>
    <t>31/08/2021</t>
  </si>
  <si>
    <t>AUCELLO LEONARDO PIETRO  29/06/61  FG</t>
  </si>
  <si>
    <t>CLLLRD61H29H985R</t>
  </si>
  <si>
    <t>01/09/2020</t>
  </si>
  <si>
    <t>intero a.s.</t>
  </si>
  <si>
    <t>LEEE07100P</t>
  </si>
  <si>
    <t>2 C.D. "E. DE AMICIS"</t>
  </si>
  <si>
    <t>BACCA TONINO  27/11/57  LE</t>
  </si>
  <si>
    <t>BCCTNN57S27I930N</t>
  </si>
  <si>
    <t>09/09/2020</t>
  </si>
  <si>
    <t>BONASIA MICHELE  02/03/59  BA</t>
  </si>
  <si>
    <t>BNSMHL59C02A893C</t>
  </si>
  <si>
    <t>BAIC86400P</t>
  </si>
  <si>
    <t>I.C. "IANNUZZI-MONS. DI DONNA"</t>
  </si>
  <si>
    <t>BRUNO LILLA  12/04/72  BA</t>
  </si>
  <si>
    <t>BRNLLL72D52A285V</t>
  </si>
  <si>
    <t>12/02/2021</t>
  </si>
  <si>
    <t>22/04/2021</t>
  </si>
  <si>
    <t>CALO' FERNANDO ANTONIO  09/07/57  LE</t>
  </si>
  <si>
    <t>CLAFNN57L09E979X</t>
  </si>
  <si>
    <t>CAPONE RAFFAELE  17/01/60  LE</t>
  </si>
  <si>
    <t>CPNRFL60A17H793Z</t>
  </si>
  <si>
    <t>BAMM003008</t>
  </si>
  <si>
    <t>S.S.1 G. "G. CARDUCCI"</t>
  </si>
  <si>
    <t>CAPOZZA GIUSEPPE  16/05/56  TO</t>
  </si>
  <si>
    <t>CPZGPP56E16L219T</t>
  </si>
  <si>
    <t>03/05/2021</t>
  </si>
  <si>
    <t>10/05/2021</t>
  </si>
  <si>
    <t>02/07/2021</t>
  </si>
  <si>
    <t>CAPRA MATTEO  02/11/61  FG</t>
  </si>
  <si>
    <t>CPRMTT61S02F777W</t>
  </si>
  <si>
    <t>TAIC84700N</t>
  </si>
  <si>
    <t>I.C. "DON BOSCO"</t>
  </si>
  <si>
    <t>CARLINO ROSETTA  08/10/67  LE</t>
  </si>
  <si>
    <t>CRLRTT67R48L776X</t>
  </si>
  <si>
    <t>07/09/2020</t>
  </si>
  <si>
    <t>BRMM07700X</t>
  </si>
  <si>
    <t>SSPG "G. BIANCO - G. PASCOLI"</t>
  </si>
  <si>
    <t>CARPARELLI MARIA STELLA  18/08/58  BR</t>
  </si>
  <si>
    <t>CRPMST58M58D508K</t>
  </si>
  <si>
    <t>21/09/2020</t>
  </si>
  <si>
    <t>17/11/2020</t>
  </si>
  <si>
    <t>LEIC831006</t>
  </si>
  <si>
    <t>I.C. PORTO CESAREO</t>
  </si>
  <si>
    <t>CASTELLANO ORNELLA  23/09/62  TO</t>
  </si>
  <si>
    <t>CSTRLL62P63L727T</t>
  </si>
  <si>
    <t>CATAPANO ANTONIO  21/09/53  BA</t>
  </si>
  <si>
    <t>CTPNTN53P21A669A</t>
  </si>
  <si>
    <t>CENDAMO LEONARDO  26/07/54  FG</t>
  </si>
  <si>
    <t>CNDLRD54L26D643K</t>
  </si>
  <si>
    <t>BRIC826002</t>
  </si>
  <si>
    <t>SECONDO I.C. ORIA</t>
  </si>
  <si>
    <t>CENNOMA ROBERTO  13/12/73  BR</t>
  </si>
  <si>
    <t>CNNRRT73T13L213S</t>
  </si>
  <si>
    <t>I.I.S.S. "V. BACHELET"</t>
  </si>
  <si>
    <t>CHEZZA ANNA MARINELLA  01/05/60  LE</t>
  </si>
  <si>
    <t>CHZNMR60E41F054B</t>
  </si>
  <si>
    <t>CITINO SALVATORE  10/06/55  BA</t>
  </si>
  <si>
    <t>CTNSVT55H10F220L</t>
  </si>
  <si>
    <t>COLI MIRELLA MARIA  20/03/65  FG</t>
  </si>
  <si>
    <t>CLOMLL65C60D643L</t>
  </si>
  <si>
    <t>BAEE09400L</t>
  </si>
  <si>
    <t>1 C.D. "G. FALCONE"</t>
  </si>
  <si>
    <t>COLUCCI ROSANGELA  09/04/62  BA</t>
  </si>
  <si>
    <t>CLCRNG62D49A662J</t>
  </si>
  <si>
    <t>06/02/2021</t>
  </si>
  <si>
    <t>06/05/2021</t>
  </si>
  <si>
    <t>05/02/2021</t>
  </si>
  <si>
    <t>17/05/2021</t>
  </si>
  <si>
    <t>05/06/2021</t>
  </si>
  <si>
    <t>16/06/2021</t>
  </si>
  <si>
    <t>05/07/2021</t>
  </si>
  <si>
    <t>CONVERTINO MARIA  15/08/70  BR</t>
  </si>
  <si>
    <t>CNVMRA70M55D508G</t>
  </si>
  <si>
    <t>19/11/2020</t>
  </si>
  <si>
    <t>18/12/2020</t>
  </si>
  <si>
    <t>22/12/2020</t>
  </si>
  <si>
    <t>17/01/2021</t>
  </si>
  <si>
    <t>27/01/2021</t>
  </si>
  <si>
    <t>15/02/2021</t>
  </si>
  <si>
    <t>10/03/2021</t>
  </si>
  <si>
    <t>20/03/2021</t>
  </si>
  <si>
    <t>19/02/2021</t>
  </si>
  <si>
    <t>23/02/2021</t>
  </si>
  <si>
    <t>FGIC83300B</t>
  </si>
  <si>
    <t>I.OC. "GIUSEPPE LIBETTA"</t>
  </si>
  <si>
    <t>COSTANZUCCI PAOLINO CLAUDIO  06/02/68  FG</t>
  </si>
  <si>
    <t>CSTCLD68B06B357K</t>
  </si>
  <si>
    <t>03/11/2020</t>
  </si>
  <si>
    <t>D'AMBROSIO IRMA  07/09/54  BA</t>
  </si>
  <si>
    <t>DMBRMI54P47A662Z</t>
  </si>
  <si>
    <t>FGIC847009</t>
  </si>
  <si>
    <t>I.C. BALILLA COMPAGNONE RIGNANO</t>
  </si>
  <si>
    <t>D'AMORE FRANCESCO PIO MARI  12/02/57  FG</t>
  </si>
  <si>
    <t>DMRFNC57B12H985Z</t>
  </si>
  <si>
    <t>30/01/2021</t>
  </si>
  <si>
    <t>FGIC84400T</t>
  </si>
  <si>
    <t>I.C. "MELCHIONDA - DE BONIS"</t>
  </si>
  <si>
    <t>14/06/2021</t>
  </si>
  <si>
    <t>DECATALDO ALBA  20/04/70  BR</t>
  </si>
  <si>
    <t>DCTLBA70D60D761N</t>
  </si>
  <si>
    <t>BRIC82900D</t>
  </si>
  <si>
    <t>SECONDO I.C. CEGLIE MESSAPICA</t>
  </si>
  <si>
    <t>DELL'ATTI FRANCESCO  03/10/57  BR</t>
  </si>
  <si>
    <t>DLLFNC57R03G187L</t>
  </si>
  <si>
    <t>24/10/2020</t>
  </si>
  <si>
    <t>I.C. CAROVIGNO</t>
  </si>
  <si>
    <t>D'ERRICO GIROLAMO COSIMO  20/10/56  BR</t>
  </si>
  <si>
    <t>DRRGLM56R20C741D</t>
  </si>
  <si>
    <t>ERRICO NICOLA GIOVANNI  30/08/55  BA</t>
  </si>
  <si>
    <t>RRCNCL55M30A662V</t>
  </si>
  <si>
    <t>BAIC875005</t>
  </si>
  <si>
    <t>I.C. "VITO INTINI"</t>
  </si>
  <si>
    <t>FASANO ERMELINDA  16/03/66  BA</t>
  </si>
  <si>
    <t>FSNRLN66C56E038C</t>
  </si>
  <si>
    <t>04/01/2021</t>
  </si>
  <si>
    <t>FATTIZZO TIZIANO  11/11/56  LE</t>
  </si>
  <si>
    <t>FTTTZN56S11D863M</t>
  </si>
  <si>
    <t>FAZIO ROCCO  22/01/59  NA</t>
  </si>
  <si>
    <t>FZARCC59A22F839L</t>
  </si>
  <si>
    <t>BARI130007</t>
  </si>
  <si>
    <t>I.P.  "L. SANTARELLA - DE LILLA"</t>
  </si>
  <si>
    <t>GARGANO ESTER  23/01/62  BA</t>
  </si>
  <si>
    <t>GRGSTR62A63A662X</t>
  </si>
  <si>
    <t>BAIC82200L</t>
  </si>
  <si>
    <t>I.C. "C. CIANCIOTTA-G. MODUGNO"</t>
  </si>
  <si>
    <t>GIANNETTO ROSARIA  30/08/60  BA</t>
  </si>
  <si>
    <t>GNNRSR60M70L328S</t>
  </si>
  <si>
    <t>04/09/2020</t>
  </si>
  <si>
    <t>09/11/2020</t>
  </si>
  <si>
    <t>FGIC86600P</t>
  </si>
  <si>
    <t>I.C."UNGARETTI-M.T.DI CALCUTTA"</t>
  </si>
  <si>
    <t>GRAMAZIO MICHELE  29/03/58  FG</t>
  </si>
  <si>
    <t>GRMMHL58C29E885B</t>
  </si>
  <si>
    <t>18/11/2020</t>
  </si>
  <si>
    <t>19/01/2021</t>
  </si>
  <si>
    <t>30/04/2021</t>
  </si>
  <si>
    <t>25/01/2021</t>
  </si>
  <si>
    <t>28/02/2021</t>
  </si>
  <si>
    <t>11/06/2021</t>
  </si>
  <si>
    <t>FGEE01200C</t>
  </si>
  <si>
    <t>C.D. "G. LEOPARDI"</t>
  </si>
  <si>
    <t>GRILLI GABRIELLA  15/06/58  FG</t>
  </si>
  <si>
    <t>GRLGRL58H55D643Q</t>
  </si>
  <si>
    <t>01/11/2020</t>
  </si>
  <si>
    <t>30/12/2020</t>
  </si>
  <si>
    <t>30/11/2020</t>
  </si>
  <si>
    <t>13/12/2020</t>
  </si>
  <si>
    <t>29/11/2020</t>
  </si>
  <si>
    <t>04/11/2020</t>
  </si>
  <si>
    <t>14/11/2020</t>
  </si>
  <si>
    <t>14/12/2020</t>
  </si>
  <si>
    <t>23/12/2020</t>
  </si>
  <si>
    <t>FGTF13000C</t>
  </si>
  <si>
    <t>ISTITUTO TECNICO "ALTAMURA - DA VINCI"</t>
  </si>
  <si>
    <t>IANNELLI PELLEGRINO  16/03/64  FG</t>
  </si>
  <si>
    <t>NNLPLG64C16D643B</t>
  </si>
  <si>
    <t>11/12/2020</t>
  </si>
  <si>
    <t>03/03/2021</t>
  </si>
  <si>
    <t>30/05/2021</t>
  </si>
  <si>
    <t>07/12/2020</t>
  </si>
  <si>
    <t>S.S.1 G. "O. SERENA - PACELLI"</t>
  </si>
  <si>
    <t>INDRIO RACHELE CRISTINA  31/05/56  BA</t>
  </si>
  <si>
    <t>NDRRHL56E71A225B</t>
  </si>
  <si>
    <t>I.OC. "MAZZINI-DE CESARE-FERMI"</t>
  </si>
  <si>
    <t>LANDOLFI NADIA GIOVANNA  06/02/63  BA</t>
  </si>
  <si>
    <t>LNDNGV63B46B619S</t>
  </si>
  <si>
    <t>LATORRATA NICOLA  22/07/66  TA</t>
  </si>
  <si>
    <t>LTRNCL66L22F784B</t>
  </si>
  <si>
    <t>BAEE167005</t>
  </si>
  <si>
    <t>1 C.D. "DON PAPPAGALLO"</t>
  </si>
  <si>
    <t>LELLA MICHELA  28/04/57  BA</t>
  </si>
  <si>
    <t>LLLMHL57D68A662H</t>
  </si>
  <si>
    <t>LEPORATI ROBERTA  23/03/66  BR</t>
  </si>
  <si>
    <t>LPRRRT66C63B180Q</t>
  </si>
  <si>
    <t>LONGO ELEONORA  12/11/58  LE</t>
  </si>
  <si>
    <t>LNGLNR58S52D883E</t>
  </si>
  <si>
    <t>BAEE04900P</t>
  </si>
  <si>
    <t>1 C.D. "OBERDAN"</t>
  </si>
  <si>
    <t>MARTINELLI CELESTINA  13/11/56  BA</t>
  </si>
  <si>
    <t>MRTCST56S53A285V</t>
  </si>
  <si>
    <t>07/01/2021</t>
  </si>
  <si>
    <t>MARZO SALVATORE  26/07/54  TA</t>
  </si>
  <si>
    <t>MRZSVT54L26E882X</t>
  </si>
  <si>
    <t>MELPIGNANO LUIGI  07/06/64  BA</t>
  </si>
  <si>
    <t>MLPLGU64H07A662B</t>
  </si>
  <si>
    <t>SECONDO I.C. S.VITO D. NORMANNI</t>
  </si>
  <si>
    <t>MICIA VINCENZO ANTONIO  05/05/58  LE</t>
  </si>
  <si>
    <t>MCIVCN58E05D237T</t>
  </si>
  <si>
    <t>BRTD100004</t>
  </si>
  <si>
    <t>ISTITUTO TECNICO "PANTANELLI-MONNET"</t>
  </si>
  <si>
    <t>MINGOLLA MARIA  07/05/66  BR</t>
  </si>
  <si>
    <t>MNGMRA66E47G187S</t>
  </si>
  <si>
    <t>MONDELLI GIACOMO ANTONIO  04/02/54  BA</t>
  </si>
  <si>
    <t>MNDGMN54B04A662X</t>
  </si>
  <si>
    <t>BATH040009</t>
  </si>
  <si>
    <t>ISTITUTO TECNIC TEC."EUCLIDE-CARACCIOLO"</t>
  </si>
  <si>
    <t>MORISCO MARIA  11/08/61  BA</t>
  </si>
  <si>
    <t>MRSMRA61M51L571H</t>
  </si>
  <si>
    <t>01/03/2021</t>
  </si>
  <si>
    <t>BAEE07100X</t>
  </si>
  <si>
    <t>4 C.D. "DON P. UVA"</t>
  </si>
  <si>
    <t>MUSCI DONATO  09/04/58  BA</t>
  </si>
  <si>
    <t>MSCDNT58D09A883K</t>
  </si>
  <si>
    <t>15/11/2020</t>
  </si>
  <si>
    <t>12/12/2020</t>
  </si>
  <si>
    <t>10/02/2021</t>
  </si>
  <si>
    <t>23/03/2021</t>
  </si>
  <si>
    <t>30/03/2021</t>
  </si>
  <si>
    <t>15/04/2021</t>
  </si>
  <si>
    <t>BAEE19800R</t>
  </si>
  <si>
    <t>3 C.D. "R. COTUGNO"</t>
  </si>
  <si>
    <t>NATALE MARIA TERESA  18/06/63  BA</t>
  </si>
  <si>
    <t>NTLMTR63H58A285P</t>
  </si>
  <si>
    <t>24/09/2020</t>
  </si>
  <si>
    <t>09/12/2020</t>
  </si>
  <si>
    <t>15/12/2020</t>
  </si>
  <si>
    <t>NETTI PIETRO  31/08/78  BA</t>
  </si>
  <si>
    <t>NTTPTR78M31H096V</t>
  </si>
  <si>
    <t>10/01/2021</t>
  </si>
  <si>
    <t>PATIANNA CONCETTA  28/02/57  BR</t>
  </si>
  <si>
    <t>PTNCCT57B68C424F</t>
  </si>
  <si>
    <t>FGIC819005</t>
  </si>
  <si>
    <t>I.C. "MARTIN LUTHER KING"</t>
  </si>
  <si>
    <t>PERRINA OTTONE  08/10/68  AV</t>
  </si>
  <si>
    <t>PRRTTN68R08A399F</t>
  </si>
  <si>
    <t>PILIERO LUIGI GIULIO DOMEN  20/12/59  MT</t>
  </si>
  <si>
    <t>PLRLGL59T20A017N</t>
  </si>
  <si>
    <t>PISARRA MARIA RITA  19/03/56  TA</t>
  </si>
  <si>
    <t>PSRMRT56C59L049Z</t>
  </si>
  <si>
    <t>POLIMENO MAURO VITALE  13/02/61  LE</t>
  </si>
  <si>
    <t>PLMMVT61B13I923F</t>
  </si>
  <si>
    <t>BRIC82100V</t>
  </si>
  <si>
    <t>PRIMO I.C. S.VITO DEI NORMANNI</t>
  </si>
  <si>
    <t>PORTOLANO LUCIA  18/11/62  BR</t>
  </si>
  <si>
    <t>PRTLCU62S58B180D</t>
  </si>
  <si>
    <t>26/09/2020</t>
  </si>
  <si>
    <t>TAIC85900X</t>
  </si>
  <si>
    <t>I.C. "F.G. PIGNATELLI"</t>
  </si>
  <si>
    <t>RAGUSO FRANCESCO  05/12/69  TA</t>
  </si>
  <si>
    <t>RGSFNC69T05E986W</t>
  </si>
  <si>
    <t>26/03/2021</t>
  </si>
  <si>
    <t>07/04/2021</t>
  </si>
  <si>
    <t>17/06/2021</t>
  </si>
  <si>
    <t>30/06/2021</t>
  </si>
  <si>
    <t>RIELLI MARIA ROSARIA  14/12/62  LE</t>
  </si>
  <si>
    <t>RLLMRS62T54L383J</t>
  </si>
  <si>
    <t>RINALDI LUCIA ROSARIA  24/03/55  FG</t>
  </si>
  <si>
    <t>RNLLRS55C64E885O</t>
  </si>
  <si>
    <t>BAMM29200N</t>
  </si>
  <si>
    <t>S.S.1 G. "DE AMICIS - DI ZONNO"</t>
  </si>
  <si>
    <t>ROMANAZZI ANNA  17/06/56  BA</t>
  </si>
  <si>
    <t>RMNNNA56H57A662B</t>
  </si>
  <si>
    <t>06/11/2020</t>
  </si>
  <si>
    <t>07/11/2020</t>
  </si>
  <si>
    <t>06/01/2021</t>
  </si>
  <si>
    <t>ROSSIELLO CARMELA  23/05/59  BA</t>
  </si>
  <si>
    <t>RSSCML59E63A893S</t>
  </si>
  <si>
    <t>ROSSINI PATRIZIA  21/11/61  BA</t>
  </si>
  <si>
    <t>RSSPRZ61S61A662Q</t>
  </si>
  <si>
    <t>SAVOIA DANIELA  02/08/69  LE</t>
  </si>
  <si>
    <t>SVADNL69M42B792V</t>
  </si>
  <si>
    <t>BAIC81400N</t>
  </si>
  <si>
    <t>I.C. "BALILLA - M.R. IMBRIANI"</t>
  </si>
  <si>
    <t>SCURANI ANTONIETTA  28/10/63  BA</t>
  </si>
  <si>
    <t>SCRNNT63R68A662V</t>
  </si>
  <si>
    <t>17/09/2020</t>
  </si>
  <si>
    <t>22/09/2020</t>
  </si>
  <si>
    <t>15/10/2020</t>
  </si>
  <si>
    <t>20/10/2020</t>
  </si>
  <si>
    <t>14/01/2021</t>
  </si>
  <si>
    <t>26/01/2021</t>
  </si>
  <si>
    <t>14/02/2021</t>
  </si>
  <si>
    <t>17/02/2021</t>
  </si>
  <si>
    <t>SFORZA BRIGIDA  15/06/59  TA</t>
  </si>
  <si>
    <t>SFRBGD59H55E986T</t>
  </si>
  <si>
    <t>TAIC84600T</t>
  </si>
  <si>
    <t>I.C. "F. PRUDENZANO"</t>
  </si>
  <si>
    <t>SIRSI ALESSANDRA  19/05/63  TA</t>
  </si>
  <si>
    <t>SRSLSN63E59E882K</t>
  </si>
  <si>
    <t>01/02/2021</t>
  </si>
  <si>
    <t>05/03/2021</t>
  </si>
  <si>
    <t>TAIC80500G</t>
  </si>
  <si>
    <t>I.C. "R. LEONE"</t>
  </si>
  <si>
    <t>SURICO VITA MARIA  06/12/58  TA</t>
  </si>
  <si>
    <t>SRCVMR58T46E469C</t>
  </si>
  <si>
    <t>TARONNA MARIA CARMELA  18/07/62  FG</t>
  </si>
  <si>
    <t>TRNMCR62L58L842N</t>
  </si>
  <si>
    <t>17/10/2020</t>
  </si>
  <si>
    <t>TAVELLA VINCENZO  15/11/64  TA</t>
  </si>
  <si>
    <t>TVLVCN64S15L049E</t>
  </si>
  <si>
    <t>FGIC848005</t>
  </si>
  <si>
    <t>I.C. "S.GIOV. BOSCO-DE CAROLIS"</t>
  </si>
  <si>
    <t>TOSCO ANTONIO  14/02/58  FG</t>
  </si>
  <si>
    <t>TSCNTN58B14A015T</t>
  </si>
  <si>
    <t>23/06/2021</t>
  </si>
  <si>
    <t>FGPM10000G</t>
  </si>
  <si>
    <t>LICEO "E. PESTALOZZI"</t>
  </si>
  <si>
    <t>TRIMBOLI GIULIAROSA  27/06/70  FG</t>
  </si>
  <si>
    <t>TRMGRS70H67D643L</t>
  </si>
  <si>
    <t>VALZANO ANNA MARIA  24/02/71  LE</t>
  </si>
  <si>
    <t>VLZNMR71B64F970D</t>
  </si>
  <si>
    <t>BATL07000T</t>
  </si>
  <si>
    <t>ISTITUTO TECNICO TECNOL. "NERVI-GALILEI"</t>
  </si>
  <si>
    <t>VERNI GIUSEPPE  03/02/64  BA</t>
  </si>
  <si>
    <t>VRNGPP64B03A048R</t>
  </si>
  <si>
    <t>Tot. Fabbisogno --&gt;</t>
  </si>
  <si>
    <t>DE GIGLIO GIOVANNA</t>
  </si>
  <si>
    <t>ECONOMIA SU RETR. POSIZIONE RISULTATO</t>
  </si>
  <si>
    <t xml:space="preserve">IMPORTO ANNUO </t>
  </si>
  <si>
    <t xml:space="preserve">IMPORTO MENSILE </t>
  </si>
  <si>
    <t>dal 01.09.2020 al 31.08.2021</t>
  </si>
  <si>
    <r>
      <t xml:space="preserve">- TOT DA RIPARTIRE </t>
    </r>
    <r>
      <rPr>
        <b/>
        <sz val="12"/>
        <rFont val="Calibri"/>
        <family val="2"/>
      </rPr>
      <t>(W)</t>
    </r>
  </si>
  <si>
    <t>QUOTA AGGIUNTIVA ASS.TA DAL MI</t>
  </si>
  <si>
    <t>CASILLO FRANCESCALAURA</t>
  </si>
  <si>
    <t>PETRONELLA VITANTONIO</t>
  </si>
  <si>
    <t>ECONOMIA SU DS IN SERVIZIO ESTERO PER 6 MESI a.s. 2020.21</t>
  </si>
  <si>
    <t>ANNO 2020/21</t>
  </si>
  <si>
    <t>Fascia 2020</t>
  </si>
  <si>
    <t xml:space="preserve">ACCOGLI </t>
  </si>
  <si>
    <t>SALVATORA</t>
  </si>
  <si>
    <t xml:space="preserve">CAMARDA </t>
  </si>
  <si>
    <t>LILIANA</t>
  </si>
  <si>
    <t xml:space="preserve">CAPONE </t>
  </si>
  <si>
    <t>MARIA TERESA</t>
  </si>
  <si>
    <t>GIOVANNA</t>
  </si>
  <si>
    <t xml:space="preserve">CARULLI </t>
  </si>
  <si>
    <t xml:space="preserve">CASTELLANA </t>
  </si>
  <si>
    <t>LEONARDO</t>
  </si>
  <si>
    <t>CISTERNINO</t>
  </si>
  <si>
    <t>GUENDALINA</t>
  </si>
  <si>
    <t>D'AVOLIO</t>
  </si>
  <si>
    <t>ROCCO</t>
  </si>
  <si>
    <t>DE LORENZO</t>
  </si>
  <si>
    <t xml:space="preserve">MARIA </t>
  </si>
  <si>
    <t xml:space="preserve">DE SIMONE </t>
  </si>
  <si>
    <t>MARIA ROSARIA</t>
  </si>
  <si>
    <t xml:space="preserve">DENTAMARO </t>
  </si>
  <si>
    <t>MARIA</t>
  </si>
  <si>
    <t xml:space="preserve">DI MAGLIE </t>
  </si>
  <si>
    <t>MARIA MADDALENA</t>
  </si>
  <si>
    <t>FRUNZIO</t>
  </si>
  <si>
    <t>RITA</t>
  </si>
  <si>
    <t>GIANDOLA</t>
  </si>
  <si>
    <t>NUNZIATA</t>
  </si>
  <si>
    <t>MUTINATI</t>
  </si>
  <si>
    <t>GIOVANNI</t>
  </si>
  <si>
    <t>OLIVA</t>
  </si>
  <si>
    <t>PARISI</t>
  </si>
  <si>
    <t>CLARA</t>
  </si>
  <si>
    <t>PIACENTE</t>
  </si>
  <si>
    <t>RIELLI</t>
  </si>
  <si>
    <t xml:space="preserve">SPECIALE </t>
  </si>
  <si>
    <t>AURELIA</t>
  </si>
  <si>
    <t>STEFANELLI</t>
  </si>
  <si>
    <t>ALESSANDRO</t>
  </si>
  <si>
    <t>Importo fascia 2020-21</t>
  </si>
  <si>
    <t>NO CONS ISTITUTO</t>
  </si>
  <si>
    <t>Ministero dell'istruzione e del merito</t>
  </si>
  <si>
    <t>IL DIRETTORE GENERALE</t>
  </si>
  <si>
    <t>Giuseppe SILIPO</t>
  </si>
  <si>
    <t>Ministero dell’istruzione e del merito</t>
  </si>
  <si>
    <t>CALCOLO RETRIBUZIONE POSIZIONE VARIABILE SU FASCIA PARAMETRATO ALL'A.S. 2018/19</t>
  </si>
  <si>
    <t>BOLUMETTI</t>
  </si>
  <si>
    <t>NICOLA</t>
  </si>
  <si>
    <t>LIGORI</t>
  </si>
  <si>
    <t>PIERA</t>
  </si>
  <si>
    <t>LELLA</t>
  </si>
  <si>
    <t>MICHELA</t>
  </si>
  <si>
    <t>85% ASSEGNAZIONE MI + QUOTA INC. AGG. (B)</t>
  </si>
  <si>
    <t xml:space="preserve">15% ASSEGNAZIONE MI + QUOTA INC. AGG. 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</si>
</sst>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/mm/yy;@"/>
  </numFmts>
  <fonts count="55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2"/>
      <color indexed="8"/>
      <name val="Calibri"/>
      <family val="2"/>
    </font>
    <font>
      <b/>
      <sz val="8"/>
      <color indexed="81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b/>
      <sz val="12"/>
      <color indexed="9"/>
      <name val="Calibri"/>
      <family val="2"/>
    </font>
    <font>
      <b/>
      <sz val="12"/>
      <color indexed="10"/>
      <name val="Calibri"/>
      <family val="2"/>
    </font>
    <font>
      <b/>
      <sz val="13"/>
      <color indexed="10"/>
      <name val="Calibri"/>
      <family val="2"/>
    </font>
    <font>
      <sz val="12"/>
      <color indexed="60"/>
      <name val="English111 Adagio BT"/>
      <family val="4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i/>
      <sz val="9"/>
      <color indexed="8"/>
      <name val="Times New Roman"/>
      <family val="1"/>
    </font>
    <font>
      <sz val="9"/>
      <color indexed="8"/>
      <name val="Calibri"/>
      <family val="2"/>
    </font>
    <font>
      <b/>
      <sz val="16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sz val="12"/>
      <color indexed="10"/>
      <name val="Calibri"/>
      <family val="2"/>
    </font>
    <font>
      <i/>
      <sz val="12"/>
      <color indexed="1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3"/>
      <name val="Calibri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b/>
      <i/>
      <sz val="11.5"/>
      <name val="Calibri"/>
      <family val="2"/>
    </font>
    <font>
      <b/>
      <i/>
      <sz val="12"/>
      <name val="Arial"/>
      <family val="2"/>
    </font>
    <font>
      <b/>
      <sz val="8"/>
      <name val="Calibri"/>
      <family val="2"/>
    </font>
    <font>
      <b/>
      <sz val="18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name val="Arial"/>
      <family val="2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8" fillId="0" borderId="0"/>
  </cellStyleXfs>
  <cellXfs count="45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4" fontId="10" fillId="3" borderId="1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10" fillId="2" borderId="3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3" borderId="4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right" vertical="center"/>
    </xf>
    <xf numFmtId="0" fontId="1" fillId="0" borderId="3" xfId="0" applyFont="1" applyBorder="1"/>
    <xf numFmtId="4" fontId="15" fillId="2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4" fontId="6" fillId="2" borderId="2" xfId="0" applyNumberFormat="1" applyFont="1" applyFill="1" applyBorder="1" applyAlignment="1">
      <alignment horizontal="right" vertical="center"/>
    </xf>
    <xf numFmtId="4" fontId="24" fillId="0" borderId="2" xfId="0" applyNumberFormat="1" applyFont="1" applyBorder="1" applyAlignment="1">
      <alignment vertical="center"/>
    </xf>
    <xf numFmtId="4" fontId="25" fillId="4" borderId="2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" fontId="24" fillId="0" borderId="2" xfId="0" quotePrefix="1" applyNumberFormat="1" applyFont="1" applyBorder="1" applyAlignment="1">
      <alignment vertical="center"/>
    </xf>
    <xf numFmtId="4" fontId="24" fillId="0" borderId="2" xfId="0" applyNumberFormat="1" applyFont="1" applyBorder="1" applyAlignment="1">
      <alignment horizontal="right" vertical="center"/>
    </xf>
    <xf numFmtId="0" fontId="29" fillId="0" borderId="0" xfId="0" applyFont="1"/>
    <xf numFmtId="0" fontId="16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" fontId="29" fillId="2" borderId="0" xfId="0" applyNumberFormat="1" applyFont="1" applyFill="1" applyAlignment="1">
      <alignment horizontal="center" vertical="center"/>
    </xf>
    <xf numFmtId="0" fontId="28" fillId="0" borderId="0" xfId="0" applyFont="1"/>
    <xf numFmtId="4" fontId="17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0" fontId="17" fillId="0" borderId="0" xfId="0" applyFont="1"/>
    <xf numFmtId="4" fontId="29" fillId="2" borderId="7" xfId="0" applyNumberFormat="1" applyFont="1" applyFill="1" applyBorder="1"/>
    <xf numFmtId="0" fontId="16" fillId="0" borderId="0" xfId="0" applyFont="1"/>
    <xf numFmtId="4" fontId="16" fillId="2" borderId="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0" fontId="30" fillId="0" borderId="0" xfId="0" applyFont="1"/>
    <xf numFmtId="0" fontId="29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29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4" fontId="29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4" fontId="33" fillId="0" borderId="9" xfId="0" applyNumberFormat="1" applyFont="1" applyBorder="1" applyAlignment="1">
      <alignment vertical="center"/>
    </xf>
    <xf numFmtId="4" fontId="33" fillId="0" borderId="10" xfId="0" applyNumberFormat="1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vertical="center"/>
    </xf>
    <xf numFmtId="3" fontId="10" fillId="3" borderId="16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4" fontId="19" fillId="2" borderId="6" xfId="0" applyNumberFormat="1" applyFont="1" applyFill="1" applyBorder="1" applyAlignment="1">
      <alignment horizontal="right" vertical="center"/>
    </xf>
    <xf numFmtId="0" fontId="35" fillId="3" borderId="17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shrinkToFit="1"/>
    </xf>
    <xf numFmtId="4" fontId="35" fillId="3" borderId="18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9" fillId="0" borderId="0" xfId="0" applyFont="1"/>
    <xf numFmtId="0" fontId="38" fillId="4" borderId="2" xfId="0" applyFont="1" applyFill="1" applyBorder="1" applyAlignment="1">
      <alignment vertical="center" shrinkToFit="1"/>
    </xf>
    <xf numFmtId="14" fontId="38" fillId="4" borderId="2" xfId="0" applyNumberFormat="1" applyFont="1" applyFill="1" applyBorder="1" applyAlignment="1">
      <alignment horizontal="center" vertical="center" shrinkToFit="1"/>
    </xf>
    <xf numFmtId="4" fontId="38" fillId="4" borderId="2" xfId="0" applyNumberFormat="1" applyFont="1" applyFill="1" applyBorder="1" applyAlignment="1">
      <alignment vertical="center" shrinkToFit="1"/>
    </xf>
    <xf numFmtId="4" fontId="35" fillId="4" borderId="2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shrinkToFit="1"/>
    </xf>
    <xf numFmtId="4" fontId="1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center"/>
    </xf>
    <xf numFmtId="4" fontId="10" fillId="3" borderId="3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horizontal="center"/>
    </xf>
    <xf numFmtId="4" fontId="10" fillId="3" borderId="19" xfId="0" applyNumberFormat="1" applyFont="1" applyFill="1" applyBorder="1" applyAlignment="1">
      <alignment horizont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42" fillId="5" borderId="14" xfId="0" applyFont="1" applyFill="1" applyBorder="1" applyAlignment="1">
      <alignment horizontal="center" vertical="center" wrapText="1"/>
    </xf>
    <xf numFmtId="0" fontId="42" fillId="5" borderId="14" xfId="0" applyFont="1" applyFill="1" applyBorder="1" applyAlignment="1">
      <alignment horizontal="center" vertical="center" textRotation="90" wrapText="1"/>
    </xf>
    <xf numFmtId="0" fontId="42" fillId="5" borderId="20" xfId="0" applyFont="1" applyFill="1" applyBorder="1" applyAlignment="1">
      <alignment horizontal="center" vertical="center" wrapText="1"/>
    </xf>
    <xf numFmtId="0" fontId="42" fillId="5" borderId="21" xfId="0" applyFont="1" applyFill="1" applyBorder="1" applyAlignment="1">
      <alignment horizontal="center" vertical="center" wrapText="1"/>
    </xf>
    <xf numFmtId="0" fontId="42" fillId="5" borderId="21" xfId="0" applyFont="1" applyFill="1" applyBorder="1" applyAlignment="1">
      <alignment horizontal="center" vertical="center" textRotation="90" wrapText="1"/>
    </xf>
    <xf numFmtId="0" fontId="42" fillId="5" borderId="20" xfId="0" applyFont="1" applyFill="1" applyBorder="1" applyAlignment="1">
      <alignment horizontal="center" vertical="center" textRotation="90" wrapText="1"/>
    </xf>
    <xf numFmtId="15" fontId="12" fillId="6" borderId="22" xfId="0" applyNumberFormat="1" applyFont="1" applyFill="1" applyBorder="1" applyAlignment="1">
      <alignment horizontal="center" vertical="center" wrapText="1"/>
    </xf>
    <xf numFmtId="15" fontId="12" fillId="6" borderId="23" xfId="0" applyNumberFormat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165" fontId="42" fillId="5" borderId="14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165" fontId="8" fillId="2" borderId="0" xfId="0" applyNumberFormat="1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 wrapText="1"/>
    </xf>
    <xf numFmtId="4" fontId="10" fillId="3" borderId="1" xfId="0" applyNumberFormat="1" applyFont="1" applyFill="1" applyBorder="1"/>
    <xf numFmtId="4" fontId="11" fillId="2" borderId="7" xfId="0" applyNumberFormat="1" applyFont="1" applyFill="1" applyBorder="1"/>
    <xf numFmtId="0" fontId="34" fillId="2" borderId="0" xfId="0" applyFont="1" applyFill="1" applyAlignment="1">
      <alignment horizontal="left" vertical="center" wrapText="1"/>
    </xf>
    <xf numFmtId="4" fontId="11" fillId="0" borderId="3" xfId="0" applyNumberFormat="1" applyFont="1" applyBorder="1" applyAlignment="1">
      <alignment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11" fillId="0" borderId="19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4" fontId="10" fillId="2" borderId="7" xfId="0" applyNumberFormat="1" applyFont="1" applyFill="1" applyBorder="1" applyAlignment="1">
      <alignment horizontal="center"/>
    </xf>
    <xf numFmtId="0" fontId="11" fillId="0" borderId="19" xfId="0" quotePrefix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/>
    </xf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 vertical="center"/>
    </xf>
    <xf numFmtId="0" fontId="44" fillId="0" borderId="0" xfId="0" applyFont="1"/>
    <xf numFmtId="0" fontId="19" fillId="2" borderId="0" xfId="0" applyFont="1" applyFill="1"/>
    <xf numFmtId="0" fontId="23" fillId="2" borderId="2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4" fontId="24" fillId="0" borderId="15" xfId="0" applyNumberFormat="1" applyFont="1" applyBorder="1" applyAlignment="1">
      <alignment vertical="center"/>
    </xf>
    <xf numFmtId="4" fontId="24" fillId="0" borderId="6" xfId="0" applyNumberFormat="1" applyFont="1" applyBorder="1" applyAlignment="1">
      <alignment vertical="center"/>
    </xf>
    <xf numFmtId="4" fontId="24" fillId="0" borderId="2" xfId="0" quotePrefix="1" applyNumberFormat="1" applyFont="1" applyBorder="1" applyAlignment="1">
      <alignment horizontal="right" vertical="center" wrapText="1"/>
    </xf>
    <xf numFmtId="4" fontId="24" fillId="0" borderId="6" xfId="0" applyNumberFormat="1" applyFont="1" applyBorder="1" applyAlignment="1">
      <alignment horizontal="right" vertical="center" wrapText="1"/>
    </xf>
    <xf numFmtId="4" fontId="25" fillId="4" borderId="6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/>
    </xf>
    <xf numFmtId="4" fontId="24" fillId="2" borderId="6" xfId="0" applyNumberFormat="1" applyFont="1" applyFill="1" applyBorder="1" applyAlignment="1">
      <alignment vertical="center"/>
    </xf>
    <xf numFmtId="4" fontId="25" fillId="4" borderId="26" xfId="0" applyNumberFormat="1" applyFont="1" applyFill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29" fillId="2" borderId="7" xfId="0" applyNumberFormat="1" applyFont="1" applyFill="1" applyBorder="1" applyAlignment="1">
      <alignment horizontal="center"/>
    </xf>
    <xf numFmtId="0" fontId="34" fillId="2" borderId="7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8" fillId="2" borderId="3" xfId="0" applyFont="1" applyFill="1" applyBorder="1" applyAlignment="1">
      <alignment horizontal="right" vertical="center"/>
    </xf>
    <xf numFmtId="4" fontId="13" fillId="2" borderId="3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3" fillId="3" borderId="3" xfId="0" applyNumberFormat="1" applyFont="1" applyFill="1" applyBorder="1" applyAlignment="1">
      <alignment vertical="center"/>
    </xf>
    <xf numFmtId="4" fontId="10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4" fontId="14" fillId="0" borderId="0" xfId="0" applyNumberFormat="1" applyFont="1"/>
    <xf numFmtId="4" fontId="13" fillId="3" borderId="1" xfId="0" applyNumberFormat="1" applyFont="1" applyFill="1" applyBorder="1"/>
    <xf numFmtId="4" fontId="11" fillId="2" borderId="1" xfId="0" quotePrefix="1" applyNumberFormat="1" applyFont="1" applyFill="1" applyBorder="1" applyAlignment="1">
      <alignment vertical="center" wrapText="1"/>
    </xf>
    <xf numFmtId="0" fontId="37" fillId="0" borderId="27" xfId="0" applyFont="1" applyBorder="1" applyAlignment="1">
      <alignment horizontal="center" vertical="center"/>
    </xf>
    <xf numFmtId="0" fontId="38" fillId="0" borderId="27" xfId="0" applyFont="1" applyBorder="1" applyAlignment="1">
      <alignment vertical="center" shrinkToFi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 shrinkToFit="1"/>
    </xf>
    <xf numFmtId="14" fontId="38" fillId="0" borderId="0" xfId="0" applyNumberFormat="1" applyFont="1" applyAlignment="1">
      <alignment horizontal="center" vertical="center" shrinkToFit="1"/>
    </xf>
    <xf numFmtId="4" fontId="38" fillId="0" borderId="0" xfId="0" applyNumberFormat="1" applyFont="1" applyAlignment="1">
      <alignment vertical="center" shrinkToFit="1"/>
    </xf>
    <xf numFmtId="4" fontId="35" fillId="0" borderId="0" xfId="0" applyNumberFormat="1" applyFont="1" applyAlignment="1">
      <alignment vertical="center" shrinkToFit="1"/>
    </xf>
    <xf numFmtId="4" fontId="40" fillId="0" borderId="6" xfId="0" applyNumberFormat="1" applyFont="1" applyBorder="1" applyAlignment="1">
      <alignment horizontal="center" vertical="center"/>
    </xf>
    <xf numFmtId="4" fontId="12" fillId="7" borderId="9" xfId="0" applyNumberFormat="1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left" vertical="center" wrapText="1"/>
    </xf>
    <xf numFmtId="165" fontId="12" fillId="8" borderId="28" xfId="0" applyNumberFormat="1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 wrapText="1"/>
    </xf>
    <xf numFmtId="4" fontId="12" fillId="9" borderId="23" xfId="0" applyNumberFormat="1" applyFont="1" applyFill="1" applyBorder="1" applyAlignment="1">
      <alignment horizontal="center" vertical="center" wrapText="1"/>
    </xf>
    <xf numFmtId="4" fontId="12" fillId="7" borderId="28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5" fillId="2" borderId="30" xfId="0" quotePrefix="1" applyFont="1" applyFill="1" applyBorder="1" applyAlignment="1">
      <alignment horizontal="right" vertical="center"/>
    </xf>
    <xf numFmtId="0" fontId="25" fillId="2" borderId="27" xfId="0" quotePrefix="1" applyFont="1" applyFill="1" applyBorder="1" applyAlignment="1">
      <alignment horizontal="right" vertical="center"/>
    </xf>
    <xf numFmtId="4" fontId="25" fillId="2" borderId="26" xfId="0" applyNumberFormat="1" applyFont="1" applyFill="1" applyBorder="1" applyAlignment="1">
      <alignment horizontal="right" vertical="center"/>
    </xf>
    <xf numFmtId="4" fontId="24" fillId="0" borderId="2" xfId="0" applyNumberFormat="1" applyFont="1" applyBorder="1" applyAlignment="1">
      <alignment vertical="center" wrapText="1"/>
    </xf>
    <xf numFmtId="4" fontId="8" fillId="3" borderId="3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4" fontId="35" fillId="4" borderId="19" xfId="0" applyNumberFormat="1" applyFont="1" applyFill="1" applyBorder="1" applyAlignment="1">
      <alignment vertical="center" shrinkToFit="1"/>
    </xf>
    <xf numFmtId="0" fontId="38" fillId="0" borderId="2" xfId="0" applyFont="1" applyBorder="1" applyAlignment="1">
      <alignment vertical="center" shrinkToFit="1"/>
    </xf>
    <xf numFmtId="4" fontId="25" fillId="2" borderId="32" xfId="0" applyNumberFormat="1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vertical="center"/>
    </xf>
    <xf numFmtId="4" fontId="35" fillId="4" borderId="1" xfId="0" applyNumberFormat="1" applyFont="1" applyFill="1" applyBorder="1" applyAlignment="1">
      <alignment vertical="center" shrinkToFit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vertical="center"/>
    </xf>
    <xf numFmtId="14" fontId="38" fillId="2" borderId="2" xfId="0" applyNumberFormat="1" applyFont="1" applyFill="1" applyBorder="1" applyAlignment="1">
      <alignment horizontal="center" vertical="center" shrinkToFit="1"/>
    </xf>
    <xf numFmtId="4" fontId="38" fillId="2" borderId="2" xfId="0" applyNumberFormat="1" applyFont="1" applyFill="1" applyBorder="1" applyAlignment="1">
      <alignment vertical="center" shrinkToFi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/>
    </xf>
    <xf numFmtId="0" fontId="38" fillId="2" borderId="2" xfId="0" applyFont="1" applyFill="1" applyBorder="1" applyAlignment="1">
      <alignment horizontal="left" vertical="center"/>
    </xf>
    <xf numFmtId="4" fontId="35" fillId="2" borderId="2" xfId="0" applyNumberFormat="1" applyFont="1" applyFill="1" applyBorder="1" applyAlignment="1">
      <alignment vertical="center" shrinkToFit="1"/>
    </xf>
    <xf numFmtId="0" fontId="0" fillId="3" borderId="2" xfId="0" applyFill="1" applyBorder="1" applyAlignment="1">
      <alignment horizontal="center" vertical="center" wrapText="1"/>
    </xf>
    <xf numFmtId="4" fontId="34" fillId="2" borderId="7" xfId="0" applyNumberFormat="1" applyFont="1" applyFill="1" applyBorder="1" applyAlignment="1">
      <alignment horizontal="right" vertical="center"/>
    </xf>
    <xf numFmtId="4" fontId="34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4" fontId="29" fillId="2" borderId="0" xfId="0" applyNumberFormat="1" applyFont="1" applyFill="1" applyAlignment="1">
      <alignment vertical="center"/>
    </xf>
    <xf numFmtId="4" fontId="11" fillId="0" borderId="3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0" fillId="2" borderId="0" xfId="0" applyNumberFormat="1" applyFont="1" applyFill="1" applyAlignment="1">
      <alignment horizontal="center"/>
    </xf>
    <xf numFmtId="0" fontId="34" fillId="2" borderId="3" xfId="0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/>
    <xf numFmtId="0" fontId="34" fillId="2" borderId="2" xfId="0" applyFont="1" applyFill="1" applyBorder="1" applyAlignment="1">
      <alignment horizontal="center"/>
    </xf>
    <xf numFmtId="0" fontId="34" fillId="2" borderId="8" xfId="0" applyFont="1" applyFill="1" applyBorder="1"/>
    <xf numFmtId="0" fontId="34" fillId="2" borderId="33" xfId="0" applyFont="1" applyFill="1" applyBorder="1"/>
    <xf numFmtId="0" fontId="0" fillId="0" borderId="2" xfId="0" applyBorder="1"/>
    <xf numFmtId="0" fontId="50" fillId="2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0" fontId="0" fillId="0" borderId="33" xfId="0" applyBorder="1"/>
    <xf numFmtId="4" fontId="40" fillId="3" borderId="1" xfId="0" applyNumberFormat="1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4" fontId="11" fillId="2" borderId="1" xfId="0" applyNumberFormat="1" applyFont="1" applyFill="1" applyBorder="1" applyAlignment="1">
      <alignment horizontal="right" vertical="center"/>
    </xf>
    <xf numFmtId="3" fontId="12" fillId="7" borderId="2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38" fillId="2" borderId="2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 vertical="center"/>
    </xf>
    <xf numFmtId="14" fontId="38" fillId="2" borderId="0" xfId="0" applyNumberFormat="1" applyFont="1" applyFill="1" applyAlignment="1">
      <alignment horizontal="center" vertical="center" shrinkToFit="1"/>
    </xf>
    <xf numFmtId="14" fontId="0" fillId="0" borderId="2" xfId="0" applyNumberFormat="1" applyBorder="1" applyAlignment="1">
      <alignment horizontal="center"/>
    </xf>
    <xf numFmtId="4" fontId="24" fillId="0" borderId="34" xfId="0" applyNumberFormat="1" applyFont="1" applyBorder="1" applyAlignment="1">
      <alignment horizontal="right" vertical="center"/>
    </xf>
    <xf numFmtId="0" fontId="53" fillId="6" borderId="35" xfId="0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2" borderId="35" xfId="0" applyFill="1" applyBorder="1" applyAlignment="1">
      <alignment horizontal="center" vertical="center"/>
    </xf>
    <xf numFmtId="4" fontId="0" fillId="2" borderId="35" xfId="0" applyNumberFormat="1" applyFill="1" applyBorder="1"/>
    <xf numFmtId="4" fontId="40" fillId="2" borderId="6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4" fontId="16" fillId="0" borderId="0" xfId="0" applyNumberFormat="1" applyFont="1"/>
    <xf numFmtId="0" fontId="0" fillId="10" borderId="35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0" fontId="11" fillId="2" borderId="19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34" fillId="3" borderId="3" xfId="0" applyFont="1" applyFill="1" applyBorder="1" applyAlignment="1">
      <alignment horizontal="right"/>
    </xf>
    <xf numFmtId="0" fontId="34" fillId="3" borderId="1" xfId="0" applyFont="1" applyFill="1" applyBorder="1" applyAlignment="1">
      <alignment horizontal="right"/>
    </xf>
    <xf numFmtId="4" fontId="10" fillId="3" borderId="19" xfId="0" applyNumberFormat="1" applyFont="1" applyFill="1" applyBorder="1" applyAlignment="1">
      <alignment horizontal="right" vertical="center"/>
    </xf>
    <xf numFmtId="4" fontId="10" fillId="3" borderId="3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5" fillId="2" borderId="43" xfId="0" applyNumberFormat="1" applyFont="1" applyFill="1" applyBorder="1" applyAlignment="1">
      <alignment horizontal="center" vertical="center"/>
    </xf>
    <xf numFmtId="4" fontId="15" fillId="2" borderId="15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3" xfId="0" applyNumberFormat="1" applyFont="1" applyFill="1" applyBorder="1" applyAlignment="1">
      <alignment horizontal="center" vertical="center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36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4" fontId="10" fillId="2" borderId="19" xfId="0" applyNumberFormat="1" applyFont="1" applyFill="1" applyBorder="1" applyAlignment="1">
      <alignment horizontal="left" vertical="center"/>
    </xf>
    <xf numFmtId="4" fontId="10" fillId="2" borderId="3" xfId="0" applyNumberFormat="1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left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4" fontId="32" fillId="0" borderId="9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4" fontId="34" fillId="3" borderId="40" xfId="0" applyNumberFormat="1" applyFont="1" applyFill="1" applyBorder="1" applyAlignment="1">
      <alignment horizontal="center" vertical="center"/>
    </xf>
    <xf numFmtId="4" fontId="34" fillId="3" borderId="41" xfId="0" applyNumberFormat="1" applyFont="1" applyFill="1" applyBorder="1" applyAlignment="1">
      <alignment horizontal="center" vertical="center"/>
    </xf>
    <xf numFmtId="4" fontId="34" fillId="3" borderId="42" xfId="0" applyNumberFormat="1" applyFont="1" applyFill="1" applyBorder="1" applyAlignment="1">
      <alignment horizontal="center" vertical="center"/>
    </xf>
    <xf numFmtId="0" fontId="34" fillId="3" borderId="40" xfId="0" applyFont="1" applyFill="1" applyBorder="1" applyAlignment="1">
      <alignment horizontal="center" vertical="center"/>
    </xf>
    <xf numFmtId="0" fontId="34" fillId="3" borderId="41" xfId="0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4" fontId="2" fillId="2" borderId="19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center" vertical="center"/>
    </xf>
    <xf numFmtId="4" fontId="10" fillId="3" borderId="15" xfId="0" applyNumberFormat="1" applyFont="1" applyFill="1" applyBorder="1" applyAlignment="1">
      <alignment horizontal="center" vertical="center"/>
    </xf>
    <xf numFmtId="4" fontId="10" fillId="2" borderId="19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4" fontId="48" fillId="3" borderId="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2" borderId="19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19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34" fillId="3" borderId="19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4" fontId="48" fillId="3" borderId="3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0" fillId="2" borderId="27" xfId="0" applyNumberFormat="1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3" fontId="14" fillId="2" borderId="19" xfId="0" applyNumberFormat="1" applyFont="1" applyFill="1" applyBorder="1" applyAlignment="1">
      <alignment horizontal="right" vertical="center"/>
    </xf>
    <xf numFmtId="3" fontId="14" fillId="2" borderId="3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0" fontId="14" fillId="2" borderId="27" xfId="0" applyFont="1" applyFill="1" applyBorder="1" applyAlignment="1">
      <alignment horizontal="right"/>
    </xf>
    <xf numFmtId="0" fontId="14" fillId="2" borderId="33" xfId="0" applyFont="1" applyFill="1" applyBorder="1" applyAlignment="1">
      <alignment horizontal="right"/>
    </xf>
    <xf numFmtId="4" fontId="11" fillId="2" borderId="19" xfId="0" quotePrefix="1" applyNumberFormat="1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left" vertical="center"/>
    </xf>
    <xf numFmtId="4" fontId="13" fillId="3" borderId="19" xfId="0" applyNumberFormat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51" fillId="3" borderId="2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46" fillId="3" borderId="19" xfId="0" applyNumberFormat="1" applyFont="1" applyFill="1" applyBorder="1" applyAlignment="1">
      <alignment horizontal="right" vertical="center"/>
    </xf>
    <xf numFmtId="4" fontId="46" fillId="3" borderId="1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" fontId="34" fillId="3" borderId="19" xfId="0" applyNumberFormat="1" applyFont="1" applyFill="1" applyBorder="1" applyAlignment="1">
      <alignment horizontal="right" vertical="center"/>
    </xf>
    <xf numFmtId="4" fontId="34" fillId="3" borderId="3" xfId="0" applyNumberFormat="1" applyFont="1" applyFill="1" applyBorder="1" applyAlignment="1">
      <alignment horizontal="right" vertical="center"/>
    </xf>
    <xf numFmtId="0" fontId="34" fillId="3" borderId="19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44" fillId="2" borderId="19" xfId="0" quotePrefix="1" applyFont="1" applyFill="1" applyBorder="1" applyAlignment="1">
      <alignment horizontal="left" vertical="center" wrapText="1"/>
    </xf>
    <xf numFmtId="0" fontId="44" fillId="2" borderId="3" xfId="0" quotePrefix="1" applyFont="1" applyFill="1" applyBorder="1" applyAlignment="1">
      <alignment horizontal="left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4" fontId="29" fillId="0" borderId="0" xfId="0" applyNumberFormat="1" applyFont="1" applyAlignment="1">
      <alignment horizontal="center" vertical="center"/>
    </xf>
    <xf numFmtId="0" fontId="41" fillId="2" borderId="19" xfId="0" quotePrefix="1" applyFont="1" applyFill="1" applyBorder="1" applyAlignment="1">
      <alignment horizontal="right" vertical="center"/>
    </xf>
    <xf numFmtId="0" fontId="41" fillId="2" borderId="3" xfId="0" quotePrefix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horizontal="center" vertical="center"/>
    </xf>
    <xf numFmtId="0" fontId="19" fillId="0" borderId="25" xfId="0" quotePrefix="1" applyFont="1" applyBorder="1" applyAlignment="1">
      <alignment horizontal="left" vertical="center"/>
    </xf>
    <xf numFmtId="0" fontId="19" fillId="0" borderId="3" xfId="0" quotePrefix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44" xfId="0" quotePrefix="1" applyFont="1" applyBorder="1" applyAlignment="1">
      <alignment horizontal="left" vertical="center" wrapText="1"/>
    </xf>
    <xf numFmtId="0" fontId="19" fillId="0" borderId="9" xfId="0" quotePrefix="1" applyFont="1" applyBorder="1" applyAlignment="1">
      <alignment horizontal="left" vertical="center" wrapText="1"/>
    </xf>
    <xf numFmtId="0" fontId="19" fillId="0" borderId="25" xfId="0" quotePrefix="1" applyFont="1" applyBorder="1" applyAlignment="1">
      <alignment horizontal="left" vertical="center" wrapText="1"/>
    </xf>
    <xf numFmtId="0" fontId="19" fillId="0" borderId="3" xfId="0" quotePrefix="1" applyFont="1" applyBorder="1" applyAlignment="1">
      <alignment horizontal="left" vertical="center" wrapText="1"/>
    </xf>
    <xf numFmtId="0" fontId="25" fillId="0" borderId="3" xfId="0" applyFont="1" applyBorder="1" applyAlignment="1">
      <alignment horizontal="right" vertical="center"/>
    </xf>
    <xf numFmtId="0" fontId="23" fillId="4" borderId="46" xfId="0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44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4" fontId="25" fillId="2" borderId="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5" xfId="0" quotePrefix="1" applyFont="1" applyBorder="1" applyAlignment="1">
      <alignment horizontal="left" vertical="center"/>
    </xf>
    <xf numFmtId="0" fontId="24" fillId="0" borderId="3" xfId="0" quotePrefix="1" applyFont="1" applyBorder="1" applyAlignment="1">
      <alignment horizontal="left" vertical="center"/>
    </xf>
    <xf numFmtId="0" fontId="24" fillId="0" borderId="1" xfId="0" quotePrefix="1" applyFont="1" applyBorder="1" applyAlignment="1">
      <alignment horizontal="left" vertical="center"/>
    </xf>
    <xf numFmtId="0" fontId="25" fillId="0" borderId="25" xfId="0" quotePrefix="1" applyFont="1" applyBorder="1" applyAlignment="1">
      <alignment horizontal="center" vertical="center"/>
    </xf>
    <xf numFmtId="0" fontId="25" fillId="0" borderId="3" xfId="0" quotePrefix="1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9" fillId="0" borderId="44" xfId="0" quotePrefix="1" applyFont="1" applyBorder="1" applyAlignment="1">
      <alignment horizontal="left" vertical="center"/>
    </xf>
    <xf numFmtId="0" fontId="19" fillId="0" borderId="9" xfId="0" quotePrefix="1" applyFont="1" applyBorder="1" applyAlignment="1">
      <alignment horizontal="left" vertical="center"/>
    </xf>
    <xf numFmtId="0" fontId="19" fillId="0" borderId="10" xfId="0" quotePrefix="1" applyFont="1" applyBorder="1" applyAlignment="1">
      <alignment horizontal="left" vertical="center"/>
    </xf>
    <xf numFmtId="0" fontId="24" fillId="0" borderId="25" xfId="0" quotePrefix="1" applyFont="1" applyBorder="1" applyAlignment="1">
      <alignment horizontal="left" vertical="center" wrapText="1"/>
    </xf>
    <xf numFmtId="0" fontId="24" fillId="0" borderId="3" xfId="0" quotePrefix="1" applyFont="1" applyBorder="1" applyAlignment="1">
      <alignment horizontal="left" vertical="center" wrapText="1"/>
    </xf>
    <xf numFmtId="0" fontId="24" fillId="0" borderId="1" xfId="0" quotePrefix="1" applyFont="1" applyBorder="1" applyAlignment="1">
      <alignment horizontal="left" vertical="center" wrapText="1"/>
    </xf>
    <xf numFmtId="0" fontId="25" fillId="4" borderId="25" xfId="0" quotePrefix="1" applyFont="1" applyFill="1" applyBorder="1" applyAlignment="1">
      <alignment horizontal="right" vertical="center"/>
    </xf>
    <xf numFmtId="0" fontId="25" fillId="4" borderId="3" xfId="0" quotePrefix="1" applyFont="1" applyFill="1" applyBorder="1" applyAlignment="1">
      <alignment horizontal="right" vertical="center"/>
    </xf>
    <xf numFmtId="0" fontId="25" fillId="4" borderId="1" xfId="0" quotePrefix="1" applyFont="1" applyFill="1" applyBorder="1" applyAlignment="1">
      <alignment horizontal="right" vertical="center"/>
    </xf>
    <xf numFmtId="0" fontId="19" fillId="0" borderId="30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26" fillId="2" borderId="3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52" fillId="2" borderId="25" xfId="0" quotePrefix="1" applyFont="1" applyFill="1" applyBorder="1" applyAlignment="1">
      <alignment horizontal="right" vertical="center"/>
    </xf>
    <xf numFmtId="0" fontId="52" fillId="2" borderId="3" xfId="0" quotePrefix="1" applyFont="1" applyFill="1" applyBorder="1" applyAlignment="1">
      <alignment horizontal="right" vertical="center"/>
    </xf>
    <xf numFmtId="0" fontId="52" fillId="2" borderId="1" xfId="0" quotePrefix="1" applyFont="1" applyFill="1" applyBorder="1" applyAlignment="1">
      <alignment horizontal="right" vertical="center"/>
    </xf>
    <xf numFmtId="4" fontId="47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4" fontId="36" fillId="4" borderId="19" xfId="0" applyNumberFormat="1" applyFont="1" applyFill="1" applyBorder="1" applyAlignment="1">
      <alignment horizontal="right" vertical="center" shrinkToFit="1"/>
    </xf>
    <xf numFmtId="14" fontId="36" fillId="4" borderId="3" xfId="0" applyNumberFormat="1" applyFont="1" applyFill="1" applyBorder="1" applyAlignment="1">
      <alignment horizontal="right" vertical="center" shrinkToFit="1"/>
    </xf>
    <xf numFmtId="0" fontId="35" fillId="4" borderId="1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40" fillId="4" borderId="59" xfId="0" applyFont="1" applyFill="1" applyBorder="1" applyAlignment="1">
      <alignment horizontal="center" vertical="center" textRotation="90" wrapText="1"/>
    </xf>
    <xf numFmtId="0" fontId="40" fillId="4" borderId="32" xfId="0" applyFont="1" applyFill="1" applyBorder="1" applyAlignment="1">
      <alignment horizontal="center" vertical="center" textRotation="90" wrapText="1"/>
    </xf>
    <xf numFmtId="0" fontId="8" fillId="3" borderId="60" xfId="0" applyFont="1" applyFill="1" applyBorder="1" applyAlignment="1">
      <alignment horizontal="right" vertical="center"/>
    </xf>
    <xf numFmtId="0" fontId="8" fillId="3" borderId="61" xfId="0" applyFont="1" applyFill="1" applyBorder="1" applyAlignment="1">
      <alignment horizontal="right" vertical="center"/>
    </xf>
    <xf numFmtId="0" fontId="40" fillId="4" borderId="47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/>
    </xf>
    <xf numFmtId="4" fontId="1" fillId="2" borderId="62" xfId="0" applyNumberFormat="1" applyFont="1" applyFill="1" applyBorder="1" applyAlignment="1">
      <alignment horizontal="center" vertical="center"/>
    </xf>
    <xf numFmtId="4" fontId="1" fillId="2" borderId="63" xfId="0" applyNumberFormat="1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4" fontId="1" fillId="2" borderId="51" xfId="0" applyNumberFormat="1" applyFont="1" applyFill="1" applyBorder="1" applyAlignment="1">
      <alignment horizontal="center" vertical="center"/>
    </xf>
    <xf numFmtId="4" fontId="1" fillId="2" borderId="52" xfId="0" applyNumberFormat="1" applyFont="1" applyFill="1" applyBorder="1" applyAlignment="1">
      <alignment horizontal="center" vertical="center"/>
    </xf>
    <xf numFmtId="4" fontId="1" fillId="2" borderId="53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56" xfId="0" applyNumberFormat="1" applyFont="1" applyFill="1" applyBorder="1" applyAlignment="1">
      <alignment horizontal="center" vertical="center" wrapText="1"/>
    </xf>
    <xf numFmtId="165" fontId="2" fillId="3" borderId="57" xfId="0" applyNumberFormat="1" applyFont="1" applyFill="1" applyBorder="1" applyAlignment="1">
      <alignment horizontal="center" vertical="center" wrapText="1"/>
    </xf>
    <xf numFmtId="165" fontId="2" fillId="3" borderId="58" xfId="0" applyNumberFormat="1" applyFont="1" applyFill="1" applyBorder="1" applyAlignment="1">
      <alignment horizontal="center" vertical="center" wrapText="1"/>
    </xf>
    <xf numFmtId="165" fontId="2" fillId="3" borderId="52" xfId="0" applyNumberFormat="1" applyFont="1" applyFill="1" applyBorder="1" applyAlignment="1">
      <alignment horizontal="center" vertical="center" wrapText="1"/>
    </xf>
    <xf numFmtId="165" fontId="2" fillId="3" borderId="53" xfId="0" applyNumberFormat="1" applyFont="1" applyFill="1" applyBorder="1" applyAlignment="1">
      <alignment horizontal="center" vertical="center" wrapText="1"/>
    </xf>
    <xf numFmtId="0" fontId="43" fillId="4" borderId="19" xfId="0" applyFont="1" applyFill="1" applyBorder="1" applyAlignment="1">
      <alignment horizontal="center"/>
    </xf>
    <xf numFmtId="0" fontId="43" fillId="4" borderId="3" xfId="0" applyFont="1" applyFill="1" applyBorder="1" applyAlignment="1">
      <alignment horizontal="center"/>
    </xf>
    <xf numFmtId="0" fontId="43" fillId="4" borderId="1" xfId="0" applyFont="1" applyFill="1" applyBorder="1" applyAlignment="1">
      <alignment horizontal="center"/>
    </xf>
    <xf numFmtId="0" fontId="49" fillId="4" borderId="4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43" fillId="12" borderId="35" xfId="0" applyFont="1" applyFill="1" applyBorder="1" applyAlignment="1">
      <alignment horizontal="righ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133350</xdr:rowOff>
    </xdr:from>
    <xdr:to>
      <xdr:col>0</xdr:col>
      <xdr:colOff>666750</xdr:colOff>
      <xdr:row>3</xdr:row>
      <xdr:rowOff>0</xdr:rowOff>
    </xdr:to>
    <xdr:pic>
      <xdr:nvPicPr>
        <xdr:cNvPr id="2049" name="Immagine 1" descr="stell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33350"/>
          <a:ext cx="4857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190500</xdr:rowOff>
    </xdr:from>
    <xdr:to>
      <xdr:col>1</xdr:col>
      <xdr:colOff>323850</xdr:colOff>
      <xdr:row>3</xdr:row>
      <xdr:rowOff>47625</xdr:rowOff>
    </xdr:to>
    <xdr:pic>
      <xdr:nvPicPr>
        <xdr:cNvPr id="3073" name="Immagine 1" descr="stell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0"/>
          <a:ext cx="495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zoomScale="110" zoomScaleNormal="110" workbookViewId="0">
      <selection sqref="A1:I2"/>
    </sheetView>
  </sheetViews>
  <sheetFormatPr defaultRowHeight="15"/>
  <cols>
    <col min="1" max="1" width="14.7109375" customWidth="1"/>
    <col min="2" max="2" width="16" customWidth="1"/>
    <col min="3" max="3" width="19.85546875" bestFit="1" customWidth="1"/>
    <col min="4" max="4" width="15.42578125" customWidth="1"/>
    <col min="5" max="5" width="16.42578125" customWidth="1"/>
    <col min="6" max="6" width="14.28515625" bestFit="1" customWidth="1"/>
    <col min="7" max="7" width="17.7109375" customWidth="1"/>
    <col min="8" max="8" width="17.7109375" bestFit="1" customWidth="1"/>
    <col min="9" max="9" width="15.7109375" bestFit="1" customWidth="1"/>
  </cols>
  <sheetData>
    <row r="1" spans="1:11" ht="16.5" customHeight="1">
      <c r="A1" s="295" t="s">
        <v>169</v>
      </c>
      <c r="B1" s="295"/>
      <c r="C1" s="295"/>
      <c r="D1" s="295"/>
      <c r="E1" s="295"/>
      <c r="F1" s="295"/>
      <c r="G1" s="295"/>
      <c r="H1" s="295"/>
      <c r="I1" s="295"/>
    </row>
    <row r="2" spans="1:11" ht="24.75" customHeight="1">
      <c r="A2" s="295"/>
      <c r="B2" s="295"/>
      <c r="C2" s="295"/>
      <c r="D2" s="295"/>
      <c r="E2" s="295"/>
      <c r="F2" s="295"/>
      <c r="G2" s="295"/>
      <c r="H2" s="295"/>
      <c r="I2" s="295"/>
    </row>
    <row r="3" spans="1:11" ht="35.25" customHeight="1">
      <c r="A3" s="264" t="s">
        <v>132</v>
      </c>
      <c r="B3" s="264"/>
      <c r="C3" s="264"/>
      <c r="D3" s="264" t="s">
        <v>170</v>
      </c>
      <c r="E3" s="264"/>
      <c r="F3" s="264" t="s">
        <v>171</v>
      </c>
      <c r="G3" s="264"/>
      <c r="H3" s="264" t="s">
        <v>167</v>
      </c>
      <c r="I3" s="264"/>
      <c r="J3" s="337" t="s">
        <v>173</v>
      </c>
      <c r="K3" s="337"/>
    </row>
    <row r="4" spans="1:11" ht="15.75">
      <c r="A4" s="296" t="s">
        <v>29</v>
      </c>
      <c r="B4" s="297"/>
      <c r="C4" s="90">
        <v>18180792.030000001</v>
      </c>
      <c r="D4" s="270">
        <f ca="1">'INC. AGGIUNTIVI '!H33</f>
        <v>11337.55</v>
      </c>
      <c r="E4" s="271"/>
      <c r="F4" s="270">
        <f ca="1">'CONSUNT. FONDO 2019-20 '!I25</f>
        <v>8908.7000000000007</v>
      </c>
      <c r="G4" s="271"/>
      <c r="H4" s="300">
        <f>C6+D4+F4</f>
        <v>18201038.280000001</v>
      </c>
      <c r="I4" s="300"/>
      <c r="J4" s="338">
        <v>44614.07</v>
      </c>
      <c r="K4" s="339"/>
    </row>
    <row r="5" spans="1:11" ht="30" customHeight="1">
      <c r="A5" s="298" t="s">
        <v>42</v>
      </c>
      <c r="B5" s="299"/>
      <c r="C5" s="90">
        <v>0</v>
      </c>
      <c r="D5" s="272"/>
      <c r="E5" s="273"/>
      <c r="F5" s="272"/>
      <c r="G5" s="273"/>
      <c r="H5" s="300"/>
      <c r="I5" s="300"/>
      <c r="J5" s="340"/>
      <c r="K5" s="341"/>
    </row>
    <row r="6" spans="1:11" s="1" customFormat="1" ht="15.75">
      <c r="A6" s="302" t="s">
        <v>2</v>
      </c>
      <c r="B6" s="303"/>
      <c r="C6" s="91">
        <f>C4+C5</f>
        <v>18180792.030000001</v>
      </c>
      <c r="D6" s="274"/>
      <c r="E6" s="275"/>
      <c r="F6" s="274"/>
      <c r="G6" s="275"/>
      <c r="H6" s="300"/>
      <c r="I6" s="300"/>
      <c r="J6" s="342"/>
      <c r="K6" s="343"/>
    </row>
    <row r="7" spans="1:11" s="1" customFormat="1" ht="39.6" customHeight="1">
      <c r="A7" s="315" t="s">
        <v>131</v>
      </c>
      <c r="B7" s="316"/>
      <c r="C7" s="16">
        <f>C6+D4</f>
        <v>18192129.579999998</v>
      </c>
      <c r="D7" s="304" t="s">
        <v>172</v>
      </c>
      <c r="E7" s="305"/>
      <c r="F7" s="306">
        <f>C7-J4</f>
        <v>18147515.510000002</v>
      </c>
      <c r="G7" s="307"/>
      <c r="H7" s="15"/>
      <c r="I7" s="19"/>
    </row>
    <row r="8" spans="1:11" s="2" customFormat="1" ht="21" customHeight="1">
      <c r="A8" s="300" t="s">
        <v>110</v>
      </c>
      <c r="B8" s="300"/>
      <c r="C8" s="301"/>
      <c r="D8" s="301"/>
      <c r="E8" s="17"/>
      <c r="F8" s="279" t="s">
        <v>30</v>
      </c>
      <c r="G8" s="280"/>
      <c r="H8" s="280"/>
      <c r="I8" s="280"/>
    </row>
    <row r="9" spans="1:11" s="2" customFormat="1" ht="21" customHeight="1">
      <c r="A9" s="276" t="s">
        <v>672</v>
      </c>
      <c r="B9" s="277"/>
      <c r="C9" s="278"/>
      <c r="D9" s="16">
        <f>F7*85/100</f>
        <v>15425388.18</v>
      </c>
      <c r="E9" s="20" t="s">
        <v>27</v>
      </c>
      <c r="F9" s="276" t="s">
        <v>673</v>
      </c>
      <c r="G9" s="277"/>
      <c r="H9" s="277"/>
      <c r="I9" s="12">
        <f>F7*15/100</f>
        <v>2722127.33</v>
      </c>
    </row>
    <row r="10" spans="1:11" s="2" customFormat="1" ht="21" customHeight="1">
      <c r="A10" s="270"/>
      <c r="B10" s="317"/>
      <c r="C10" s="317"/>
      <c r="D10" s="271"/>
      <c r="E10" s="268">
        <f>D12+I12</f>
        <v>18156424.210000001</v>
      </c>
      <c r="F10" s="276" t="s">
        <v>616</v>
      </c>
      <c r="G10" s="277"/>
      <c r="H10" s="277"/>
      <c r="I10" s="12">
        <f>C5</f>
        <v>0</v>
      </c>
    </row>
    <row r="11" spans="1:11" s="2" customFormat="1" ht="21" customHeight="1">
      <c r="A11" s="274"/>
      <c r="B11" s="318"/>
      <c r="C11" s="318"/>
      <c r="D11" s="275"/>
      <c r="E11" s="268"/>
      <c r="F11" s="276" t="s">
        <v>31</v>
      </c>
      <c r="G11" s="277"/>
      <c r="H11" s="277"/>
      <c r="I11" s="12">
        <f>F4</f>
        <v>8908.7000000000007</v>
      </c>
    </row>
    <row r="12" spans="1:11" s="2" customFormat="1" ht="21" customHeight="1">
      <c r="A12" s="261" t="s">
        <v>32</v>
      </c>
      <c r="B12" s="262"/>
      <c r="C12" s="263"/>
      <c r="D12" s="18">
        <f>D9+D10</f>
        <v>15425388.18</v>
      </c>
      <c r="E12" s="269"/>
      <c r="F12" s="261" t="s">
        <v>34</v>
      </c>
      <c r="G12" s="262"/>
      <c r="H12" s="262"/>
      <c r="I12" s="7">
        <f>SUM(I9:I11)</f>
        <v>2731036.03</v>
      </c>
    </row>
    <row r="13" spans="1:11" s="1" customFormat="1" ht="23.25" customHeight="1">
      <c r="A13" s="254" t="s">
        <v>26</v>
      </c>
      <c r="B13" s="254"/>
      <c r="C13" s="254"/>
      <c r="D13" s="254"/>
      <c r="E13" s="254"/>
      <c r="F13" s="254"/>
      <c r="G13" s="164">
        <f>D12+I12</f>
        <v>18156424.210000001</v>
      </c>
      <c r="H13" s="165"/>
      <c r="I13" s="165"/>
    </row>
    <row r="14" spans="1:11" s="1" customFormat="1" ht="23.25" customHeight="1">
      <c r="A14" s="161"/>
      <c r="B14" s="161"/>
      <c r="C14" s="161"/>
      <c r="D14" s="161"/>
      <c r="E14" s="161"/>
      <c r="F14" s="161"/>
      <c r="G14" s="162"/>
      <c r="H14" s="163"/>
      <c r="I14" s="163"/>
    </row>
    <row r="15" spans="1:11" s="1" customFormat="1" ht="24" customHeight="1">
      <c r="A15" s="265" t="s">
        <v>178</v>
      </c>
      <c r="B15" s="266"/>
      <c r="C15" s="266"/>
      <c r="D15" s="266"/>
      <c r="E15" s="266"/>
      <c r="F15" s="266"/>
      <c r="G15" s="266"/>
      <c r="H15" s="266"/>
      <c r="I15" s="267"/>
    </row>
    <row r="16" spans="1:11" s="1" customFormat="1" ht="63">
      <c r="A16" s="10" t="s">
        <v>0</v>
      </c>
      <c r="B16" s="10" t="s">
        <v>46</v>
      </c>
      <c r="C16" s="10" t="s">
        <v>47</v>
      </c>
      <c r="D16" s="10" t="s">
        <v>48</v>
      </c>
      <c r="E16" s="10" t="s">
        <v>49</v>
      </c>
      <c r="F16" s="10" t="s">
        <v>45</v>
      </c>
      <c r="G16" s="10" t="s">
        <v>51</v>
      </c>
      <c r="H16" s="10" t="s">
        <v>130</v>
      </c>
      <c r="I16" s="10" t="s">
        <v>50</v>
      </c>
    </row>
    <row r="17" spans="1:9" s="1" customFormat="1" ht="20.100000000000001" customHeight="1">
      <c r="A17" s="60">
        <v>3</v>
      </c>
      <c r="B17" s="9">
        <v>49</v>
      </c>
      <c r="C17" s="8">
        <v>41</v>
      </c>
      <c r="D17" s="8">
        <v>0</v>
      </c>
      <c r="E17" s="8">
        <v>0</v>
      </c>
      <c r="F17" s="8">
        <v>2</v>
      </c>
      <c r="G17" s="8">
        <v>0</v>
      </c>
      <c r="H17" s="9">
        <f>C17+D17+E17+F17+G17</f>
        <v>43</v>
      </c>
      <c r="I17" s="9">
        <v>24</v>
      </c>
    </row>
    <row r="18" spans="1:9" s="1" customFormat="1" ht="20.100000000000001" customHeight="1">
      <c r="A18" s="60">
        <v>2</v>
      </c>
      <c r="B18" s="9">
        <v>365</v>
      </c>
      <c r="C18" s="8">
        <v>368</v>
      </c>
      <c r="D18" s="8">
        <v>0</v>
      </c>
      <c r="E18" s="8">
        <v>0</v>
      </c>
      <c r="F18" s="8">
        <v>1</v>
      </c>
      <c r="G18" s="8">
        <v>0</v>
      </c>
      <c r="H18" s="9">
        <f>C18+D18+E18+F18+G18</f>
        <v>369</v>
      </c>
      <c r="I18" s="9">
        <v>41</v>
      </c>
    </row>
    <row r="19" spans="1:9" s="1" customFormat="1" ht="20.100000000000001" customHeight="1">
      <c r="A19" s="60">
        <v>1</v>
      </c>
      <c r="B19" s="9">
        <v>189</v>
      </c>
      <c r="C19" s="8">
        <v>190</v>
      </c>
      <c r="D19" s="8">
        <v>0</v>
      </c>
      <c r="E19" s="8">
        <v>0</v>
      </c>
      <c r="F19" s="8">
        <v>1</v>
      </c>
      <c r="G19" s="8">
        <v>0</v>
      </c>
      <c r="H19" s="9">
        <f>C19+D19+E19+F19+G19</f>
        <v>191</v>
      </c>
      <c r="I19" s="9">
        <v>10</v>
      </c>
    </row>
    <row r="20" spans="1:9" s="1" customFormat="1" ht="20.100000000000001" customHeight="1">
      <c r="A20" s="60" t="s">
        <v>44</v>
      </c>
      <c r="B20" s="9">
        <f>C20+D20+E20+F20+G20</f>
        <v>3</v>
      </c>
      <c r="C20" s="8">
        <v>0</v>
      </c>
      <c r="D20" s="8">
        <v>0</v>
      </c>
      <c r="E20" s="8">
        <v>0</v>
      </c>
      <c r="F20" s="8">
        <v>0</v>
      </c>
      <c r="G20" s="8">
        <v>3</v>
      </c>
      <c r="H20" s="9">
        <f>C20+D20+E20+F20+G20</f>
        <v>3</v>
      </c>
      <c r="I20" s="9">
        <v>0</v>
      </c>
    </row>
    <row r="21" spans="1:9" ht="21.75" customHeight="1">
      <c r="A21" s="10" t="s">
        <v>1</v>
      </c>
      <c r="B21" s="11">
        <f>SUM(B17:B20)</f>
        <v>606</v>
      </c>
      <c r="C21" s="11">
        <f t="shared" ref="C21:H21" si="0">SUM(C17:C20)</f>
        <v>599</v>
      </c>
      <c r="D21" s="11">
        <f>SUM(D17:D20)</f>
        <v>0</v>
      </c>
      <c r="E21" s="11">
        <f t="shared" si="0"/>
        <v>0</v>
      </c>
      <c r="F21" s="11">
        <f t="shared" si="0"/>
        <v>4</v>
      </c>
      <c r="G21" s="11">
        <f t="shared" si="0"/>
        <v>3</v>
      </c>
      <c r="H21" s="11">
        <f t="shared" si="0"/>
        <v>606</v>
      </c>
      <c r="I21" s="11">
        <f>SUM(I17:I20)</f>
        <v>75</v>
      </c>
    </row>
    <row r="22" spans="1:9" ht="27" customHeight="1">
      <c r="A22" s="283" t="s">
        <v>36</v>
      </c>
      <c r="B22" s="284"/>
      <c r="C22" s="284"/>
      <c r="D22" s="284"/>
      <c r="E22" s="284"/>
      <c r="F22" s="284"/>
      <c r="G22" s="284"/>
      <c r="H22" s="284"/>
      <c r="I22" s="285"/>
    </row>
    <row r="23" spans="1:9" ht="21.75" customHeight="1">
      <c r="A23" s="287" t="s">
        <v>33</v>
      </c>
      <c r="B23" s="288"/>
      <c r="C23" s="288"/>
      <c r="D23" s="288"/>
      <c r="E23" s="288"/>
      <c r="F23" s="286">
        <f>D12</f>
        <v>15425388.18</v>
      </c>
      <c r="G23" s="286"/>
      <c r="H23" s="61"/>
      <c r="I23" s="62"/>
    </row>
    <row r="24" spans="1:9" ht="6.75" customHeight="1" thickBot="1">
      <c r="A24" s="63"/>
      <c r="B24" s="64"/>
      <c r="C24" s="64"/>
      <c r="D24" s="64"/>
      <c r="E24" s="64"/>
      <c r="F24" s="65"/>
      <c r="G24" s="66"/>
      <c r="H24" s="66"/>
      <c r="I24" s="66"/>
    </row>
    <row r="25" spans="1:9" ht="18" customHeight="1">
      <c r="A25" s="292" t="s">
        <v>5</v>
      </c>
      <c r="B25" s="293"/>
      <c r="C25" s="293"/>
      <c r="D25" s="293"/>
      <c r="E25" s="293"/>
      <c r="F25" s="294"/>
      <c r="G25" s="289" t="s">
        <v>3</v>
      </c>
      <c r="H25" s="290"/>
      <c r="I25" s="291"/>
    </row>
    <row r="26" spans="1:9" ht="78.75">
      <c r="A26" s="67" t="s">
        <v>52</v>
      </c>
      <c r="B26" s="68" t="s">
        <v>53</v>
      </c>
      <c r="C26" s="68" t="s">
        <v>54</v>
      </c>
      <c r="D26" s="69" t="s">
        <v>28</v>
      </c>
      <c r="E26" s="10" t="s">
        <v>35</v>
      </c>
      <c r="F26" s="10" t="s">
        <v>87</v>
      </c>
      <c r="G26" s="322" t="s">
        <v>4</v>
      </c>
      <c r="H26" s="346" t="s">
        <v>55</v>
      </c>
      <c r="I26" s="281" t="s">
        <v>13</v>
      </c>
    </row>
    <row r="27" spans="1:9" ht="18" customHeight="1" thickBot="1">
      <c r="A27" s="70">
        <f ca="1">'PROSPETTO 2020.21 '!C21</f>
        <v>599</v>
      </c>
      <c r="B27" s="71">
        <f ca="1">'PROSPETTO 2020.21 '!E21</f>
        <v>0</v>
      </c>
      <c r="C27" s="71">
        <f>F21</f>
        <v>4</v>
      </c>
      <c r="D27" s="76">
        <f>A27+B27+C27</f>
        <v>603</v>
      </c>
      <c r="E27" s="77">
        <f>A27+B27+C27</f>
        <v>603</v>
      </c>
      <c r="F27" s="77">
        <f>A27+C27</f>
        <v>603</v>
      </c>
      <c r="G27" s="323"/>
      <c r="H27" s="347"/>
      <c r="I27" s="282"/>
    </row>
    <row r="28" spans="1:9" ht="18" customHeight="1">
      <c r="A28" s="38"/>
      <c r="B28" s="38"/>
      <c r="C28" s="38"/>
      <c r="D28" s="324" t="s">
        <v>614</v>
      </c>
      <c r="E28" s="325"/>
      <c r="F28" s="326"/>
      <c r="G28" s="157">
        <f>H28/13</f>
        <v>966.55</v>
      </c>
      <c r="H28" s="72">
        <v>12565.11</v>
      </c>
      <c r="I28" s="92">
        <f>G28*13*E27</f>
        <v>7576785.4500000002</v>
      </c>
    </row>
    <row r="29" spans="1:9" ht="18" customHeight="1">
      <c r="A29" s="39"/>
      <c r="B29" s="39"/>
      <c r="C29" s="39"/>
      <c r="D29" s="327"/>
      <c r="E29" s="327"/>
      <c r="F29" s="328"/>
      <c r="G29" s="205"/>
      <c r="H29" s="72"/>
      <c r="I29" s="206"/>
    </row>
    <row r="30" spans="1:9" ht="18" customHeight="1">
      <c r="A30" s="39"/>
      <c r="B30" s="39"/>
      <c r="C30" s="39"/>
      <c r="D30" s="335"/>
      <c r="E30" s="335"/>
      <c r="F30" s="336"/>
      <c r="G30" s="348" t="s">
        <v>56</v>
      </c>
      <c r="H30" s="349"/>
      <c r="I30" s="73">
        <f>I28</f>
        <v>7576785.4500000002</v>
      </c>
    </row>
    <row r="31" spans="1:9" ht="18" customHeight="1">
      <c r="A31" s="329" t="s">
        <v>151</v>
      </c>
      <c r="B31" s="330"/>
      <c r="C31" s="330"/>
      <c r="D31" s="330"/>
      <c r="E31" s="215">
        <f>F23</f>
        <v>15425388.18</v>
      </c>
      <c r="F31" s="40"/>
      <c r="G31" s="344" t="s">
        <v>150</v>
      </c>
      <c r="H31" s="345"/>
      <c r="I31" s="74">
        <f ca="1">'CALCOLO ECONOMIE '!G18</f>
        <v>55496.1</v>
      </c>
    </row>
    <row r="32" spans="1:9" ht="18" customHeight="1">
      <c r="A32" s="329" t="s">
        <v>152</v>
      </c>
      <c r="B32" s="330"/>
      <c r="C32" s="330"/>
      <c r="D32" s="330"/>
      <c r="E32" s="215">
        <f>I30</f>
        <v>7576785.4500000002</v>
      </c>
      <c r="F32" s="40"/>
    </row>
    <row r="33" spans="1:9" ht="18" customHeight="1">
      <c r="A33" s="329" t="s">
        <v>153</v>
      </c>
      <c r="B33" s="330"/>
      <c r="C33" s="330"/>
      <c r="D33" s="330"/>
      <c r="E33" s="215">
        <f>I31</f>
        <v>55496.1</v>
      </c>
      <c r="F33" s="40"/>
      <c r="G33" s="41"/>
      <c r="H33" s="41"/>
      <c r="I33" s="42"/>
    </row>
    <row r="34" spans="1:9" ht="18" customHeight="1">
      <c r="A34" s="331" t="s">
        <v>154</v>
      </c>
      <c r="B34" s="332"/>
      <c r="C34" s="332"/>
      <c r="D34" s="332"/>
      <c r="E34" s="75">
        <f>E31-E32+E33</f>
        <v>7904098.8300000001</v>
      </c>
      <c r="F34" s="40"/>
      <c r="G34" s="41"/>
      <c r="H34" s="41"/>
      <c r="I34" s="42"/>
    </row>
    <row r="35" spans="1:9" ht="18" customHeight="1">
      <c r="A35" s="200"/>
      <c r="B35" s="201"/>
      <c r="C35" s="201"/>
      <c r="D35" s="201"/>
      <c r="E35" s="202"/>
      <c r="F35" s="40"/>
      <c r="G35" s="41"/>
      <c r="H35" s="41"/>
      <c r="I35" s="42"/>
    </row>
    <row r="36" spans="1:9" ht="18" customHeight="1">
      <c r="A36" s="33"/>
      <c r="B36" s="33"/>
      <c r="C36" s="33"/>
      <c r="D36" s="33"/>
      <c r="E36" s="33"/>
      <c r="F36" s="33"/>
      <c r="G36" s="33"/>
      <c r="H36" s="33"/>
      <c r="I36" s="33"/>
    </row>
    <row r="37" spans="1:9" ht="20.25" customHeight="1">
      <c r="A37" s="319" t="s">
        <v>123</v>
      </c>
      <c r="B37" s="320"/>
      <c r="C37" s="320"/>
      <c r="D37" s="320"/>
      <c r="E37" s="320"/>
      <c r="F37" s="43"/>
      <c r="G37" s="44"/>
      <c r="H37" s="44"/>
      <c r="I37" s="44"/>
    </row>
    <row r="38" spans="1:9" ht="17.25">
      <c r="A38" s="310" t="s">
        <v>143</v>
      </c>
      <c r="B38" s="311"/>
      <c r="C38" s="311"/>
      <c r="D38" s="311"/>
      <c r="E38" s="236">
        <f>E34/635*592</f>
        <v>7368860.6399999997</v>
      </c>
      <c r="F38" s="43"/>
      <c r="G38" s="44"/>
      <c r="H38" s="44"/>
      <c r="I38" s="44"/>
    </row>
    <row r="39" spans="1:9" ht="17.25">
      <c r="A39" s="309"/>
      <c r="B39" s="309"/>
      <c r="C39" s="309"/>
      <c r="D39" s="309"/>
      <c r="E39" s="309"/>
      <c r="F39" s="233"/>
      <c r="G39" s="44"/>
      <c r="H39" s="44"/>
      <c r="I39" s="44"/>
    </row>
    <row r="40" spans="1:9" ht="17.25">
      <c r="A40" s="310" t="s">
        <v>156</v>
      </c>
      <c r="B40" s="311"/>
      <c r="C40" s="311"/>
      <c r="D40" s="311"/>
      <c r="E40" s="234">
        <f>E34-E38</f>
        <v>535238.18999999994</v>
      </c>
      <c r="F40" s="233"/>
      <c r="G40" s="44"/>
      <c r="H40" s="44"/>
      <c r="I40" s="44"/>
    </row>
    <row r="41" spans="1:9" ht="15.75">
      <c r="A41" s="310" t="s">
        <v>147</v>
      </c>
      <c r="B41" s="311"/>
      <c r="C41" s="311"/>
      <c r="D41" s="311"/>
      <c r="E41" s="120">
        <v>38000</v>
      </c>
      <c r="F41" s="45"/>
      <c r="G41" s="33"/>
      <c r="H41" s="33"/>
      <c r="I41" s="33"/>
    </row>
    <row r="42" spans="1:9" ht="18" customHeight="1">
      <c r="A42" s="310" t="s">
        <v>166</v>
      </c>
      <c r="B42" s="311"/>
      <c r="C42" s="311"/>
      <c r="D42" s="311"/>
      <c r="E42" s="214">
        <f>E40-E41</f>
        <v>497238.19</v>
      </c>
      <c r="F42" s="118"/>
      <c r="G42" s="46"/>
      <c r="H42" s="33"/>
      <c r="I42" s="33"/>
    </row>
    <row r="43" spans="1:9" ht="15.75">
      <c r="A43" s="333"/>
      <c r="B43" s="334"/>
      <c r="C43" s="334"/>
      <c r="D43" s="334"/>
      <c r="E43" s="93"/>
      <c r="F43" s="47"/>
      <c r="G43" s="46"/>
      <c r="H43" s="48"/>
      <c r="I43" s="48"/>
    </row>
    <row r="44" spans="1:9" ht="17.25">
      <c r="A44" s="49"/>
      <c r="B44" s="49"/>
      <c r="C44" s="49"/>
      <c r="D44" s="49"/>
      <c r="E44" s="49"/>
      <c r="F44" s="41"/>
      <c r="G44" s="46"/>
      <c r="H44" s="48"/>
      <c r="I44" s="48"/>
    </row>
    <row r="45" spans="1:9" ht="15.6" customHeight="1">
      <c r="A45" s="312" t="s">
        <v>17</v>
      </c>
      <c r="B45" s="313"/>
      <c r="C45" s="313"/>
      <c r="D45" s="314"/>
      <c r="E45" s="49"/>
      <c r="F45" s="41"/>
      <c r="G45" s="46"/>
      <c r="H45" s="48"/>
      <c r="I45" s="48"/>
    </row>
    <row r="46" spans="1:9" ht="18" customHeight="1">
      <c r="A46" s="255" t="s">
        <v>85</v>
      </c>
      <c r="B46" s="256"/>
      <c r="C46" s="256"/>
      <c r="D46" s="116">
        <f>E41</f>
        <v>38000</v>
      </c>
      <c r="E46" s="49"/>
      <c r="F46" s="41"/>
      <c r="G46" s="48"/>
      <c r="H46" s="48"/>
      <c r="I46" s="48"/>
    </row>
    <row r="47" spans="1:9" ht="18" customHeight="1">
      <c r="A47" s="255" t="s">
        <v>86</v>
      </c>
      <c r="B47" s="256"/>
      <c r="C47" s="256"/>
      <c r="D47" s="116">
        <f ca="1">'SALVAGUARDIA '!P31</f>
        <v>37963.379999999997</v>
      </c>
      <c r="E47" s="49"/>
      <c r="F47" s="41"/>
      <c r="G47" s="48"/>
      <c r="H47" s="48"/>
      <c r="I47" s="48"/>
    </row>
    <row r="48" spans="1:9" ht="18" customHeight="1">
      <c r="A48" s="257" t="s">
        <v>18</v>
      </c>
      <c r="B48" s="258"/>
      <c r="C48" s="258"/>
      <c r="D48" s="117">
        <f>D46-D47</f>
        <v>36.619999999999997</v>
      </c>
      <c r="E48" s="100" t="s">
        <v>109</v>
      </c>
      <c r="F48" s="33"/>
      <c r="G48" s="33"/>
      <c r="H48" s="33"/>
      <c r="I48" s="33"/>
    </row>
    <row r="49" spans="1:10" ht="18" customHeight="1">
      <c r="A49" s="319" t="s">
        <v>665</v>
      </c>
      <c r="B49" s="320"/>
      <c r="C49" s="321"/>
      <c r="D49" s="320"/>
      <c r="E49" s="320"/>
      <c r="F49" s="320"/>
      <c r="G49" s="320"/>
      <c r="H49" s="43"/>
      <c r="I49" s="33"/>
      <c r="J49" s="4"/>
    </row>
    <row r="50" spans="1:10" ht="78.75">
      <c r="A50" s="94" t="s">
        <v>0</v>
      </c>
      <c r="B50" s="94" t="s">
        <v>75</v>
      </c>
      <c r="C50" s="94" t="s">
        <v>76</v>
      </c>
      <c r="D50" s="94" t="s">
        <v>77</v>
      </c>
      <c r="E50" s="94" t="s">
        <v>108</v>
      </c>
      <c r="F50" s="94" t="s">
        <v>107</v>
      </c>
      <c r="G50" s="95" t="s">
        <v>78</v>
      </c>
      <c r="H50" s="51"/>
      <c r="I50" s="249"/>
      <c r="J50" s="4"/>
    </row>
    <row r="51" spans="1:10" ht="15.75">
      <c r="A51" s="8">
        <v>3</v>
      </c>
      <c r="B51" s="8">
        <f>C17+F17</f>
        <v>43</v>
      </c>
      <c r="C51" s="8">
        <v>0.79</v>
      </c>
      <c r="D51" s="96">
        <f>C51*B51*13</f>
        <v>441.61</v>
      </c>
      <c r="E51" s="96">
        <f>$E$38/$D$54*C51</f>
        <v>803.85</v>
      </c>
      <c r="F51" s="247">
        <f>E51*13</f>
        <v>10450.049999999999</v>
      </c>
      <c r="G51" s="97">
        <f>F51*B51</f>
        <v>449352.15</v>
      </c>
      <c r="H51" s="52"/>
      <c r="I51" s="250">
        <v>10448.1</v>
      </c>
      <c r="J51" s="4"/>
    </row>
    <row r="52" spans="1:10" ht="15.75">
      <c r="A52" s="8">
        <v>2</v>
      </c>
      <c r="B52" s="8">
        <f>C18+F18</f>
        <v>369</v>
      </c>
      <c r="C52" s="8">
        <v>0.9</v>
      </c>
      <c r="D52" s="96">
        <f>C52*B52*13</f>
        <v>4317.3</v>
      </c>
      <c r="E52" s="96">
        <f>$E$38/$D$54*C52</f>
        <v>915.78</v>
      </c>
      <c r="F52" s="247">
        <f>E52*13</f>
        <v>11905.14</v>
      </c>
      <c r="G52" s="97">
        <f>F52*B52</f>
        <v>4392996.66</v>
      </c>
      <c r="H52" s="52"/>
      <c r="I52" s="250">
        <v>11902.93</v>
      </c>
      <c r="J52" s="4"/>
    </row>
    <row r="53" spans="1:10" ht="15.75">
      <c r="A53" s="8">
        <v>1</v>
      </c>
      <c r="B53" s="8">
        <f>C19+F19</f>
        <v>191</v>
      </c>
      <c r="C53" s="8">
        <v>1</v>
      </c>
      <c r="D53" s="96">
        <f>C53*B53*13</f>
        <v>2483</v>
      </c>
      <c r="E53" s="96">
        <f>$E$38/$D$54*C53</f>
        <v>1017.53</v>
      </c>
      <c r="F53" s="247">
        <f>E53*13</f>
        <v>13227.89</v>
      </c>
      <c r="G53" s="97">
        <f>F53*B53</f>
        <v>2526526.9900000002</v>
      </c>
      <c r="H53" s="158"/>
      <c r="I53" s="250">
        <v>13225.29</v>
      </c>
      <c r="J53" s="4"/>
    </row>
    <row r="54" spans="1:10" ht="15.75">
      <c r="A54" s="9" t="s">
        <v>2</v>
      </c>
      <c r="B54" s="9">
        <f>SUM(B51:B53)</f>
        <v>603</v>
      </c>
      <c r="C54" s="9"/>
      <c r="D54" s="98">
        <f>SUM(D51:D53)</f>
        <v>7241.91</v>
      </c>
      <c r="E54" s="9"/>
      <c r="F54" s="98"/>
      <c r="G54" s="99">
        <f>SUM(G51:G53)</f>
        <v>7368875.7999999998</v>
      </c>
      <c r="H54" s="53"/>
      <c r="I54" s="251"/>
      <c r="J54" s="4"/>
    </row>
    <row r="55" spans="1:10" ht="15.75">
      <c r="A55" s="100" t="s">
        <v>122</v>
      </c>
      <c r="B55" s="100"/>
      <c r="C55" s="100"/>
      <c r="D55" s="100"/>
      <c r="E55" s="100"/>
      <c r="F55" s="100"/>
      <c r="G55" s="100"/>
      <c r="H55" s="50"/>
      <c r="I55" s="167"/>
      <c r="J55" s="4"/>
    </row>
    <row r="56" spans="1:10" ht="17.25">
      <c r="A56" s="308"/>
      <c r="B56" s="308"/>
      <c r="C56" s="308"/>
      <c r="D56" s="308"/>
      <c r="E56" s="308"/>
      <c r="F56" s="308"/>
      <c r="G56" s="308"/>
      <c r="H56" s="50"/>
      <c r="I56" s="167"/>
      <c r="J56" s="4"/>
    </row>
    <row r="57" spans="1:10" ht="21.75" customHeight="1">
      <c r="A57" s="248"/>
      <c r="B57" s="248"/>
      <c r="C57" s="248"/>
      <c r="D57" s="248"/>
      <c r="E57" s="248"/>
      <c r="F57" s="248"/>
      <c r="G57" s="248"/>
      <c r="H57" s="50"/>
      <c r="I57" s="167"/>
      <c r="J57" s="4"/>
    </row>
    <row r="58" spans="1:10" ht="15.75">
      <c r="A58" s="100"/>
      <c r="B58" s="100"/>
      <c r="C58" s="100"/>
      <c r="D58" s="100"/>
      <c r="E58" s="100"/>
      <c r="F58" s="100"/>
      <c r="G58" s="100"/>
      <c r="H58" s="50"/>
      <c r="I58" s="167"/>
      <c r="J58" s="4"/>
    </row>
    <row r="59" spans="1:10" ht="15.75">
      <c r="A59" s="100"/>
      <c r="B59" s="100"/>
      <c r="C59" s="100"/>
      <c r="D59" s="100"/>
      <c r="E59" s="100"/>
      <c r="F59" s="100"/>
      <c r="G59" s="100"/>
      <c r="H59" s="50"/>
      <c r="I59" s="167"/>
      <c r="J59" s="4"/>
    </row>
    <row r="60" spans="1:10" s="4" customFormat="1" ht="17.25">
      <c r="A60" s="312" t="s">
        <v>111</v>
      </c>
      <c r="B60" s="313"/>
      <c r="C60" s="313"/>
      <c r="D60" s="314"/>
      <c r="E60" s="119"/>
      <c r="F60" s="100"/>
      <c r="G60" s="100"/>
      <c r="H60" s="100"/>
      <c r="I60" s="167"/>
      <c r="J60"/>
    </row>
    <row r="61" spans="1:10" s="4" customFormat="1" ht="17.25">
      <c r="A61" s="255" t="s">
        <v>114</v>
      </c>
      <c r="B61" s="256"/>
      <c r="C61" s="256"/>
      <c r="D61" s="116">
        <f>E38</f>
        <v>7368860.6399999997</v>
      </c>
      <c r="E61" s="119"/>
      <c r="F61" s="100"/>
      <c r="G61" s="100"/>
      <c r="H61" s="100"/>
      <c r="I61" s="167"/>
      <c r="J61" s="6"/>
    </row>
    <row r="62" spans="1:10" s="4" customFormat="1" ht="19.5" customHeight="1">
      <c r="A62" s="255" t="s">
        <v>615</v>
      </c>
      <c r="B62" s="256"/>
      <c r="C62" s="256"/>
      <c r="D62" s="116">
        <f>G54</f>
        <v>7368875.7999999998</v>
      </c>
      <c r="E62" s="119"/>
      <c r="F62" s="100"/>
      <c r="G62" s="100"/>
      <c r="H62" s="100"/>
      <c r="I62" s="167"/>
      <c r="J62" s="6"/>
    </row>
    <row r="63" spans="1:10" s="4" customFormat="1" ht="17.25">
      <c r="A63" s="255" t="s">
        <v>121</v>
      </c>
      <c r="B63" s="256"/>
      <c r="C63" s="256"/>
      <c r="D63" s="116">
        <f ca="1">'CALCOLO ECONOMIE '!G36</f>
        <v>57386.81</v>
      </c>
      <c r="E63" s="359"/>
      <c r="F63" s="360"/>
      <c r="G63" s="360"/>
      <c r="H63" s="360"/>
      <c r="I63" s="360"/>
      <c r="J63" s="6"/>
    </row>
    <row r="64" spans="1:10" s="4" customFormat="1" ht="17.25" customHeight="1">
      <c r="A64" s="257" t="s">
        <v>23</v>
      </c>
      <c r="B64" s="258"/>
      <c r="C64" s="258"/>
      <c r="D64" s="117">
        <f>D61-D62+D63</f>
        <v>57371.65</v>
      </c>
      <c r="E64" s="100" t="s">
        <v>109</v>
      </c>
      <c r="F64" s="100"/>
      <c r="G64" s="100"/>
      <c r="H64" s="100"/>
      <c r="I64" s="100"/>
      <c r="J64" s="6"/>
    </row>
    <row r="65" spans="1:10" s="4" customFormat="1" ht="15.75">
      <c r="A65" s="50"/>
      <c r="B65" s="50"/>
      <c r="C65" s="50"/>
      <c r="D65" s="50"/>
      <c r="E65" s="50"/>
      <c r="F65" s="50"/>
      <c r="G65" s="50"/>
      <c r="H65" s="50"/>
      <c r="I65" s="50"/>
      <c r="J65" s="6"/>
    </row>
    <row r="66" spans="1:10" s="4" customFormat="1" ht="15.75">
      <c r="A66" s="54"/>
      <c r="B66" s="55"/>
      <c r="C66" s="56"/>
      <c r="D66" s="57"/>
      <c r="E66" s="56"/>
      <c r="F66" s="361"/>
      <c r="G66" s="361"/>
      <c r="H66" s="48"/>
      <c r="I66" s="48"/>
      <c r="J66" s="6"/>
    </row>
    <row r="67" spans="1:10" ht="22.15" customHeight="1">
      <c r="A67" s="319" t="s">
        <v>6</v>
      </c>
      <c r="B67" s="320"/>
      <c r="C67" s="320"/>
      <c r="D67" s="320"/>
      <c r="E67" s="364"/>
      <c r="F67" s="125"/>
      <c r="G67" s="125"/>
      <c r="H67" s="125"/>
      <c r="I67" s="125"/>
      <c r="J67" s="6"/>
    </row>
    <row r="68" spans="1:10" s="6" customFormat="1" ht="78.75">
      <c r="A68" s="126" t="s">
        <v>0</v>
      </c>
      <c r="B68" s="126" t="s">
        <v>89</v>
      </c>
      <c r="C68" s="126" t="s">
        <v>179</v>
      </c>
      <c r="D68" s="126" t="s">
        <v>90</v>
      </c>
      <c r="E68" s="126" t="s">
        <v>91</v>
      </c>
      <c r="F68" s="127"/>
      <c r="G68" s="128"/>
      <c r="H68" s="129"/>
      <c r="I68" s="129"/>
      <c r="J68" s="1"/>
    </row>
    <row r="69" spans="1:10" s="6" customFormat="1" ht="17.25" customHeight="1">
      <c r="A69" s="8">
        <v>3</v>
      </c>
      <c r="B69" s="8">
        <f>I17</f>
        <v>24</v>
      </c>
      <c r="C69" s="96">
        <f ca="1">'PROSPETTO 2020.21 '!F51*80/100</f>
        <v>8360.0400000000009</v>
      </c>
      <c r="D69" s="96">
        <f>C69/13</f>
        <v>643.08000000000004</v>
      </c>
      <c r="E69" s="130">
        <f>C69*B69</f>
        <v>200640.96</v>
      </c>
      <c r="F69" s="131"/>
      <c r="G69" s="312" t="s">
        <v>19</v>
      </c>
      <c r="H69" s="313"/>
      <c r="I69" s="314"/>
      <c r="J69"/>
    </row>
    <row r="70" spans="1:10" s="6" customFormat="1" ht="15.75" customHeight="1">
      <c r="A70" s="8">
        <v>2</v>
      </c>
      <c r="B70" s="8">
        <f>I18</f>
        <v>41</v>
      </c>
      <c r="C70" s="96">
        <f ca="1">'PROSPETTO 2020.21 '!F52*80/100</f>
        <v>9524.11</v>
      </c>
      <c r="D70" s="96">
        <f>C70/13</f>
        <v>732.62</v>
      </c>
      <c r="E70" s="130">
        <f>C70*B70</f>
        <v>390488.51</v>
      </c>
      <c r="F70" s="131"/>
      <c r="G70" s="357" t="s">
        <v>166</v>
      </c>
      <c r="H70" s="358"/>
      <c r="I70" s="169">
        <f>E42</f>
        <v>497238.19</v>
      </c>
      <c r="J70"/>
    </row>
    <row r="71" spans="1:10" s="6" customFormat="1" ht="15.75" customHeight="1">
      <c r="A71" s="8">
        <v>1</v>
      </c>
      <c r="B71" s="8">
        <f>I19</f>
        <v>10</v>
      </c>
      <c r="C71" s="96">
        <f ca="1">'PROSPETTO 2020.21 '!F53*80/100</f>
        <v>10582.31</v>
      </c>
      <c r="D71" s="96">
        <f>C71/13</f>
        <v>814.02</v>
      </c>
      <c r="E71" s="130">
        <f>C71*B71</f>
        <v>105823.1</v>
      </c>
      <c r="F71" s="131"/>
      <c r="G71" s="255" t="s">
        <v>112</v>
      </c>
      <c r="H71" s="256"/>
      <c r="I71" s="169">
        <f ca="1">REGGENZE!I113</f>
        <v>489909.29</v>
      </c>
      <c r="J71"/>
    </row>
    <row r="72" spans="1:10" s="6" customFormat="1" ht="17.25">
      <c r="A72" s="225"/>
      <c r="B72" s="223">
        <f>SUM(B69:B71)</f>
        <v>75</v>
      </c>
      <c r="C72" s="259" t="s">
        <v>88</v>
      </c>
      <c r="D72" s="260"/>
      <c r="E72" s="98">
        <f>SUM(E69:E71)</f>
        <v>696952.57</v>
      </c>
      <c r="F72" s="133"/>
      <c r="G72" s="257" t="s">
        <v>113</v>
      </c>
      <c r="H72" s="258"/>
      <c r="I72" s="168">
        <f>I70-I71</f>
        <v>7328.9</v>
      </c>
      <c r="J72"/>
    </row>
    <row r="73" spans="1:10" s="6" customFormat="1" ht="17.25">
      <c r="A73" s="224"/>
      <c r="B73" s="132"/>
      <c r="C73" s="218"/>
      <c r="D73" s="218"/>
      <c r="E73" s="219"/>
      <c r="F73" s="217"/>
      <c r="G73" s="220"/>
      <c r="H73" s="221"/>
      <c r="I73" s="222"/>
    </row>
    <row r="74" spans="1:10" s="6" customFormat="1" ht="21" customHeight="1">
      <c r="A74" s="319" t="s">
        <v>119</v>
      </c>
      <c r="B74" s="320"/>
      <c r="C74" s="320"/>
      <c r="D74" s="320"/>
      <c r="E74" s="320"/>
      <c r="F74" s="320"/>
      <c r="G74" s="364"/>
      <c r="H74" s="48"/>
      <c r="I74" s="48"/>
      <c r="J74"/>
    </row>
    <row r="75" spans="1:10" s="6" customFormat="1" ht="15.75">
      <c r="A75" s="134" t="s">
        <v>92</v>
      </c>
      <c r="B75" s="135"/>
      <c r="C75" s="135"/>
      <c r="D75" s="135"/>
      <c r="E75" s="135"/>
      <c r="F75" s="136"/>
      <c r="G75" s="137">
        <f>I9</f>
        <v>2722127.33</v>
      </c>
      <c r="H75" s="58"/>
      <c r="I75" s="58"/>
      <c r="J75"/>
    </row>
    <row r="76" spans="1:10" s="1" customFormat="1" ht="15.75">
      <c r="A76" s="310" t="s">
        <v>144</v>
      </c>
      <c r="B76" s="311"/>
      <c r="C76" s="311"/>
      <c r="D76" s="311"/>
      <c r="E76" s="311"/>
      <c r="F76" s="311"/>
      <c r="G76" s="137">
        <f>F4</f>
        <v>8908.7000000000007</v>
      </c>
      <c r="H76" s="58"/>
      <c r="I76" s="58"/>
      <c r="J76"/>
    </row>
    <row r="77" spans="1:10" ht="15.75">
      <c r="A77" s="362" t="s">
        <v>24</v>
      </c>
      <c r="B77" s="363"/>
      <c r="C77" s="363"/>
      <c r="D77" s="363"/>
      <c r="E77" s="363"/>
      <c r="F77" s="363"/>
      <c r="G77" s="216">
        <f>G75+G76</f>
        <v>2731036.03</v>
      </c>
      <c r="H77" s="58"/>
      <c r="I77" s="58"/>
    </row>
    <row r="78" spans="1:10" ht="17.25" customHeight="1">
      <c r="A78" s="310" t="s">
        <v>145</v>
      </c>
      <c r="B78" s="311"/>
      <c r="C78" s="311"/>
      <c r="D78" s="311"/>
      <c r="E78" s="311"/>
      <c r="F78" s="311"/>
      <c r="G78" s="138">
        <f>D48</f>
        <v>36.619999999999997</v>
      </c>
      <c r="H78" s="58"/>
      <c r="I78" s="58"/>
    </row>
    <row r="79" spans="1:10" ht="15.75" customHeight="1">
      <c r="A79" s="310" t="s">
        <v>146</v>
      </c>
      <c r="B79" s="311"/>
      <c r="C79" s="311"/>
      <c r="D79" s="311"/>
      <c r="E79" s="311"/>
      <c r="F79" s="311"/>
      <c r="G79" s="138">
        <f>D64</f>
        <v>57371.65</v>
      </c>
      <c r="H79" s="58"/>
      <c r="I79" s="58"/>
    </row>
    <row r="80" spans="1:10" ht="15.75" customHeight="1">
      <c r="A80" s="123" t="s">
        <v>93</v>
      </c>
      <c r="B80" s="124"/>
      <c r="C80" s="124"/>
      <c r="D80" s="124"/>
      <c r="E80" s="124"/>
      <c r="F80" s="124"/>
      <c r="G80" s="138">
        <f>I72</f>
        <v>7328.9</v>
      </c>
      <c r="H80" s="58"/>
      <c r="I80" s="58"/>
    </row>
    <row r="81" spans="1:9" ht="17.25">
      <c r="A81" s="352" t="s">
        <v>20</v>
      </c>
      <c r="B81" s="353"/>
      <c r="C81" s="353"/>
      <c r="D81" s="353"/>
      <c r="E81" s="353"/>
      <c r="F81" s="353"/>
      <c r="G81" s="121">
        <f>G77+G78+G79+G80</f>
        <v>2795773.2</v>
      </c>
      <c r="H81" s="58"/>
      <c r="I81" s="58"/>
    </row>
    <row r="82" spans="1:9" ht="17.25">
      <c r="A82" s="210"/>
      <c r="B82" s="211"/>
      <c r="C82" s="211"/>
      <c r="D82" s="211"/>
      <c r="E82" s="211"/>
      <c r="F82" s="211"/>
      <c r="G82" s="212"/>
      <c r="H82" s="213"/>
      <c r="I82" s="58"/>
    </row>
    <row r="83" spans="1:9" ht="17.25">
      <c r="A83" s="210"/>
      <c r="B83" s="211"/>
      <c r="C83" s="211"/>
      <c r="D83" s="211"/>
      <c r="E83" s="211"/>
      <c r="F83" s="211"/>
      <c r="G83" s="212"/>
      <c r="H83" s="213"/>
      <c r="I83" s="58"/>
    </row>
    <row r="84" spans="1:9" ht="15.75">
      <c r="A84" s="34"/>
      <c r="B84" s="35"/>
      <c r="C84" s="35"/>
      <c r="D84" s="59"/>
      <c r="E84" s="35"/>
      <c r="F84" s="36"/>
      <c r="G84" s="37"/>
      <c r="H84" s="37"/>
      <c r="I84" s="37"/>
    </row>
    <row r="85" spans="1:9" ht="17.25">
      <c r="A85" s="354" t="s">
        <v>8</v>
      </c>
      <c r="B85" s="355"/>
      <c r="C85" s="355"/>
      <c r="D85" s="355"/>
      <c r="E85" s="355"/>
      <c r="F85" s="355"/>
      <c r="G85" s="355"/>
      <c r="H85" s="355"/>
      <c r="I85" s="356"/>
    </row>
    <row r="86" spans="1:9" ht="63" customHeight="1">
      <c r="A86" s="126" t="s">
        <v>0</v>
      </c>
      <c r="B86" s="126" t="s">
        <v>94</v>
      </c>
      <c r="C86" s="126" t="s">
        <v>95</v>
      </c>
      <c r="D86" s="126" t="s">
        <v>96</v>
      </c>
      <c r="E86" s="126" t="s">
        <v>76</v>
      </c>
      <c r="F86" s="126" t="s">
        <v>97</v>
      </c>
      <c r="G86" s="126" t="s">
        <v>98</v>
      </c>
      <c r="H86" s="126" t="s">
        <v>99</v>
      </c>
      <c r="I86" s="126" t="s">
        <v>100</v>
      </c>
    </row>
    <row r="87" spans="1:9" ht="17.25" customHeight="1">
      <c r="A87" s="8">
        <v>3</v>
      </c>
      <c r="B87" s="139">
        <f ca="1">'PROSPETTO 2020.21 '!C17</f>
        <v>41</v>
      </c>
      <c r="C87" s="139">
        <f ca="1">'PROSPETTO 2020.21 '!F17</f>
        <v>2</v>
      </c>
      <c r="D87" s="140">
        <f>B87+C87</f>
        <v>43</v>
      </c>
      <c r="E87" s="8">
        <v>0.79</v>
      </c>
      <c r="F87" s="96">
        <f>E87*D87*13</f>
        <v>441.61</v>
      </c>
      <c r="G87" s="96">
        <f>G81/F91*E87</f>
        <v>304.98</v>
      </c>
      <c r="H87" s="96">
        <f>G87*13</f>
        <v>3964.74</v>
      </c>
      <c r="I87" s="130">
        <f>H87*D87</f>
        <v>170483.82</v>
      </c>
    </row>
    <row r="88" spans="1:9" ht="17.25" customHeight="1">
      <c r="A88" s="8">
        <v>2</v>
      </c>
      <c r="B88" s="139">
        <f ca="1">'PROSPETTO 2020.21 '!C18</f>
        <v>368</v>
      </c>
      <c r="C88" s="139">
        <f ca="1">F18</f>
        <v>1</v>
      </c>
      <c r="D88" s="140">
        <f>B88+C88</f>
        <v>369</v>
      </c>
      <c r="E88" s="8">
        <v>0.9</v>
      </c>
      <c r="F88" s="96">
        <f>E88*D88*13</f>
        <v>4317.3</v>
      </c>
      <c r="G88" s="96">
        <f>G81/F91*E88</f>
        <v>347.45</v>
      </c>
      <c r="H88" s="96">
        <f>G88*13</f>
        <v>4516.8500000000004</v>
      </c>
      <c r="I88" s="130">
        <f>H88*D88</f>
        <v>1666717.65</v>
      </c>
    </row>
    <row r="89" spans="1:9" ht="17.25" customHeight="1">
      <c r="A89" s="8">
        <v>1</v>
      </c>
      <c r="B89" s="139">
        <f ca="1">'PROSPETTO 2020.21 '!C19</f>
        <v>190</v>
      </c>
      <c r="C89" s="139">
        <f ca="1">'PROSPETTO 2020.21 '!F19</f>
        <v>1</v>
      </c>
      <c r="D89" s="140">
        <f>B89+C89</f>
        <v>191</v>
      </c>
      <c r="E89" s="8">
        <v>1</v>
      </c>
      <c r="F89" s="96">
        <f>E89*D89*13</f>
        <v>2483</v>
      </c>
      <c r="G89" s="96">
        <f>G81/F91*E89-0.01</f>
        <v>386.04</v>
      </c>
      <c r="H89" s="96">
        <f>G89*13</f>
        <v>5018.5200000000004</v>
      </c>
      <c r="I89" s="130">
        <f>H89*D89</f>
        <v>958537.32</v>
      </c>
    </row>
    <row r="90" spans="1:9" ht="15.75">
      <c r="A90" s="8" t="s">
        <v>7</v>
      </c>
      <c r="B90" s="139">
        <v>0</v>
      </c>
      <c r="C90" s="139">
        <f>E21</f>
        <v>0</v>
      </c>
      <c r="D90" s="140">
        <f>B90+C90</f>
        <v>0</v>
      </c>
      <c r="E90" s="141">
        <f>(E87+E88+E89)/3</f>
        <v>0.89700000000000002</v>
      </c>
      <c r="F90" s="96">
        <f>E90*D90*13</f>
        <v>0</v>
      </c>
      <c r="G90" s="96">
        <f>G81/F91*E90</f>
        <v>346.29</v>
      </c>
      <c r="H90" s="96">
        <f>G90*13</f>
        <v>4501.7700000000004</v>
      </c>
      <c r="I90" s="130">
        <f>H90*D90</f>
        <v>0</v>
      </c>
    </row>
    <row r="91" spans="1:9" ht="15.75">
      <c r="A91" s="142" t="s">
        <v>1</v>
      </c>
      <c r="B91" s="142">
        <f>SUM(B87:B90)</f>
        <v>599</v>
      </c>
      <c r="C91" s="142">
        <f>SUM(C87:C90)</f>
        <v>4</v>
      </c>
      <c r="D91" s="142">
        <f>SUM(D87:D90)</f>
        <v>603</v>
      </c>
      <c r="E91" s="142"/>
      <c r="F91" s="122">
        <f>SUM(F87:F90)</f>
        <v>7241.91</v>
      </c>
      <c r="G91" s="122"/>
      <c r="H91" s="122"/>
      <c r="I91" s="122">
        <f>SUM(I87:I90)</f>
        <v>2795738.79</v>
      </c>
    </row>
    <row r="92" spans="1:9" ht="15.75">
      <c r="A92" s="100" t="s">
        <v>9</v>
      </c>
      <c r="B92" s="100"/>
      <c r="C92" s="100"/>
      <c r="D92" s="100"/>
      <c r="E92" s="100"/>
      <c r="F92" s="100"/>
      <c r="G92" s="100"/>
      <c r="H92" s="100"/>
      <c r="I92" s="100"/>
    </row>
    <row r="93" spans="1:9">
      <c r="A93" s="143"/>
      <c r="B93" s="143"/>
      <c r="C93" s="143"/>
      <c r="D93" s="143"/>
      <c r="E93" s="143"/>
      <c r="F93" s="143"/>
      <c r="G93" s="143"/>
      <c r="H93" s="143"/>
      <c r="I93" s="143"/>
    </row>
    <row r="94" spans="1:9" ht="17.25">
      <c r="A94" s="312" t="s">
        <v>21</v>
      </c>
      <c r="B94" s="313"/>
      <c r="C94" s="313"/>
      <c r="D94" s="314"/>
      <c r="E94" s="119"/>
      <c r="F94" s="143"/>
      <c r="G94" s="143"/>
      <c r="H94" s="143"/>
      <c r="I94" s="143"/>
    </row>
    <row r="95" spans="1:9" ht="17.25">
      <c r="A95" s="255" t="s">
        <v>101</v>
      </c>
      <c r="B95" s="256"/>
      <c r="C95" s="256"/>
      <c r="D95" s="116">
        <f>G81</f>
        <v>2795773.2</v>
      </c>
      <c r="E95" s="119"/>
      <c r="F95" s="143"/>
      <c r="G95" s="143"/>
      <c r="H95" s="143"/>
      <c r="I95" s="143"/>
    </row>
    <row r="96" spans="1:9" ht="17.25">
      <c r="A96" s="255" t="s">
        <v>115</v>
      </c>
      <c r="B96" s="256"/>
      <c r="C96" s="256"/>
      <c r="D96" s="116">
        <f>I91</f>
        <v>2795738.79</v>
      </c>
      <c r="E96" s="159"/>
      <c r="F96" s="160"/>
      <c r="G96" s="160"/>
      <c r="H96" s="160"/>
      <c r="I96" s="160"/>
    </row>
    <row r="97" spans="1:10" ht="17.25">
      <c r="A97" s="255" t="s">
        <v>116</v>
      </c>
      <c r="B97" s="256"/>
      <c r="C97" s="256"/>
      <c r="D97" s="116">
        <f ca="1">'CALCOLO ECONOMIE '!G55</f>
        <v>19945.310000000001</v>
      </c>
      <c r="E97" s="160"/>
      <c r="F97" s="160"/>
      <c r="G97" s="160"/>
      <c r="H97" s="160"/>
      <c r="I97" s="160"/>
    </row>
    <row r="98" spans="1:10" ht="15.75">
      <c r="A98" s="257" t="s">
        <v>22</v>
      </c>
      <c r="B98" s="258"/>
      <c r="C98" s="258"/>
      <c r="D98" s="117">
        <f>D95-D96+D97</f>
        <v>19979.72</v>
      </c>
      <c r="E98" s="100" t="s">
        <v>191</v>
      </c>
      <c r="F98" s="143"/>
      <c r="G98" s="143"/>
      <c r="H98" s="143"/>
      <c r="I98" s="143"/>
    </row>
    <row r="100" spans="1:10" ht="15.75">
      <c r="G100" s="351"/>
      <c r="H100" s="351"/>
    </row>
    <row r="101" spans="1:10">
      <c r="G101" s="350"/>
      <c r="H101" s="350"/>
    </row>
    <row r="106" spans="1:10" ht="15.75">
      <c r="J106" s="3"/>
    </row>
    <row r="113" spans="1:10" s="3" customFormat="1" ht="15.75">
      <c r="A113"/>
      <c r="B113"/>
      <c r="C113"/>
      <c r="D113"/>
      <c r="E113"/>
      <c r="F113"/>
      <c r="G113"/>
      <c r="H113"/>
      <c r="I113"/>
      <c r="J113"/>
    </row>
  </sheetData>
  <mergeCells count="85">
    <mergeCell ref="A85:I85"/>
    <mergeCell ref="G70:H70"/>
    <mergeCell ref="G69:I69"/>
    <mergeCell ref="E63:I63"/>
    <mergeCell ref="F66:G66"/>
    <mergeCell ref="A78:F78"/>
    <mergeCell ref="A77:F77"/>
    <mergeCell ref="A76:F76"/>
    <mergeCell ref="A74:G74"/>
    <mergeCell ref="A67:E67"/>
    <mergeCell ref="G30:H30"/>
    <mergeCell ref="G101:H101"/>
    <mergeCell ref="G100:H100"/>
    <mergeCell ref="A97:C97"/>
    <mergeCell ref="A96:C96"/>
    <mergeCell ref="A95:C95"/>
    <mergeCell ref="A98:C98"/>
    <mergeCell ref="A94:D94"/>
    <mergeCell ref="A81:F81"/>
    <mergeCell ref="A79:F79"/>
    <mergeCell ref="A62:C62"/>
    <mergeCell ref="D30:F30"/>
    <mergeCell ref="J3:K3"/>
    <mergeCell ref="J4:K6"/>
    <mergeCell ref="A48:C48"/>
    <mergeCell ref="A46:C46"/>
    <mergeCell ref="H4:I6"/>
    <mergeCell ref="A32:D32"/>
    <mergeCell ref="G31:H31"/>
    <mergeCell ref="H26:H27"/>
    <mergeCell ref="D28:F28"/>
    <mergeCell ref="D29:F29"/>
    <mergeCell ref="A31:D31"/>
    <mergeCell ref="A34:D34"/>
    <mergeCell ref="A33:D33"/>
    <mergeCell ref="A47:C47"/>
    <mergeCell ref="A42:D42"/>
    <mergeCell ref="A37:E37"/>
    <mergeCell ref="A43:D43"/>
    <mergeCell ref="A41:D41"/>
    <mergeCell ref="A45:D45"/>
    <mergeCell ref="A7:B7"/>
    <mergeCell ref="A10:D11"/>
    <mergeCell ref="A49:G49"/>
    <mergeCell ref="A60:D60"/>
    <mergeCell ref="G26:G27"/>
    <mergeCell ref="A38:D38"/>
    <mergeCell ref="F10:H10"/>
    <mergeCell ref="F11:H11"/>
    <mergeCell ref="A1:I2"/>
    <mergeCell ref="A4:B4"/>
    <mergeCell ref="A5:B5"/>
    <mergeCell ref="A8:D8"/>
    <mergeCell ref="H3:I3"/>
    <mergeCell ref="A3:C3"/>
    <mergeCell ref="A6:B6"/>
    <mergeCell ref="D3:E3"/>
    <mergeCell ref="D7:E7"/>
    <mergeCell ref="F7:G7"/>
    <mergeCell ref="I26:I27"/>
    <mergeCell ref="A22:I22"/>
    <mergeCell ref="F23:G23"/>
    <mergeCell ref="A23:E23"/>
    <mergeCell ref="G25:I25"/>
    <mergeCell ref="A25:F25"/>
    <mergeCell ref="F12:H12"/>
    <mergeCell ref="A12:C12"/>
    <mergeCell ref="F3:G3"/>
    <mergeCell ref="A15:I15"/>
    <mergeCell ref="E10:E12"/>
    <mergeCell ref="D4:E6"/>
    <mergeCell ref="F4:G6"/>
    <mergeCell ref="A9:C9"/>
    <mergeCell ref="F8:I8"/>
    <mergeCell ref="F9:H9"/>
    <mergeCell ref="A13:F13"/>
    <mergeCell ref="G71:H71"/>
    <mergeCell ref="G72:H72"/>
    <mergeCell ref="C72:D72"/>
    <mergeCell ref="A63:C63"/>
    <mergeCell ref="A64:C64"/>
    <mergeCell ref="A61:C61"/>
    <mergeCell ref="A56:G56"/>
    <mergeCell ref="A39:E39"/>
    <mergeCell ref="A40:D40"/>
  </mergeCells>
  <phoneticPr fontId="0" type="noConversion"/>
  <printOptions horizontalCentered="1"/>
  <pageMargins left="0.19685039370078741" right="0.19685039370078741" top="0.31496062992125984" bottom="0" header="0.31496062992125984" footer="0.31496062992125984"/>
  <pageSetup paperSize="9" scale="86" fitToHeight="0" orientation="landscape" r:id="rId1"/>
  <headerFooter>
    <oddFooter>&amp;R&amp;"-,Corsivo"</oddFooter>
  </headerFooter>
  <rowBreaks count="4" manualBreakCount="4">
    <brk id="21" max="16383" man="1"/>
    <brk id="48" max="16383" man="1"/>
    <brk id="72" max="16383" man="1"/>
    <brk id="9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zoomScale="130" zoomScaleNormal="130" workbookViewId="0">
      <selection activeCell="E26" sqref="E26"/>
    </sheetView>
  </sheetViews>
  <sheetFormatPr defaultColWidth="8.85546875" defaultRowHeight="15.75"/>
  <cols>
    <col min="1" max="4" width="11.7109375" style="22" customWidth="1"/>
    <col min="5" max="5" width="27.85546875" style="22" customWidth="1"/>
    <col min="6" max="6" width="15.28515625" style="22" customWidth="1"/>
    <col min="7" max="7" width="15.7109375" style="22" bestFit="1" customWidth="1"/>
    <col min="8" max="9" width="15.140625" style="22" bestFit="1" customWidth="1"/>
    <col min="10" max="251" width="8.85546875" style="22" customWidth="1"/>
    <col min="252" max="252" width="15.28515625" style="22" customWidth="1"/>
    <col min="253" max="253" width="17" style="22" customWidth="1"/>
    <col min="254" max="16384" width="8.85546875" style="22"/>
  </cols>
  <sheetData>
    <row r="1" spans="1:9" ht="15" customHeight="1">
      <c r="A1"/>
      <c r="B1" s="21" t="s">
        <v>661</v>
      </c>
      <c r="H1" s="384" t="s">
        <v>105</v>
      </c>
      <c r="I1" s="384"/>
    </row>
    <row r="2" spans="1:9" s="23" customFormat="1" ht="12.6" customHeight="1">
      <c r="B2" s="368" t="s">
        <v>37</v>
      </c>
      <c r="C2" s="368"/>
      <c r="D2" s="368"/>
      <c r="E2" s="368"/>
      <c r="F2" s="368"/>
    </row>
    <row r="3" spans="1:9" ht="13.9" customHeight="1">
      <c r="B3" s="24" t="s">
        <v>38</v>
      </c>
      <c r="C3" s="25"/>
      <c r="D3" s="25"/>
      <c r="E3" s="25"/>
      <c r="F3" s="25"/>
      <c r="G3" s="25"/>
      <c r="H3" s="25"/>
    </row>
    <row r="4" spans="1:9" ht="13.15" customHeight="1" thickBot="1">
      <c r="B4" s="24" t="s">
        <v>39</v>
      </c>
      <c r="C4" s="25"/>
      <c r="D4" s="25"/>
      <c r="E4" s="25"/>
      <c r="F4" s="25"/>
      <c r="G4" s="25"/>
      <c r="H4" s="25"/>
    </row>
    <row r="5" spans="1:9" ht="22.15" customHeight="1" thickTop="1">
      <c r="A5" s="374" t="s">
        <v>174</v>
      </c>
      <c r="B5" s="375"/>
      <c r="C5" s="375"/>
      <c r="D5" s="375"/>
      <c r="E5" s="375"/>
      <c r="F5" s="375"/>
      <c r="G5" s="375"/>
      <c r="H5" s="375"/>
      <c r="I5" s="376"/>
    </row>
    <row r="6" spans="1:9" s="144" customFormat="1" ht="78.75">
      <c r="A6" s="145"/>
      <c r="B6" s="146"/>
      <c r="C6" s="146"/>
      <c r="D6" s="146"/>
      <c r="E6" s="146"/>
      <c r="F6" s="147" t="s">
        <v>103</v>
      </c>
      <c r="G6" s="147" t="s">
        <v>175</v>
      </c>
      <c r="H6" s="147" t="s">
        <v>176</v>
      </c>
      <c r="I6" s="197" t="s">
        <v>126</v>
      </c>
    </row>
    <row r="7" spans="1:9">
      <c r="A7" s="369" t="s">
        <v>281</v>
      </c>
      <c r="B7" s="370"/>
      <c r="C7" s="370"/>
      <c r="D7" s="370"/>
      <c r="E7" s="370"/>
      <c r="F7" s="90">
        <v>17623917.73</v>
      </c>
      <c r="G7" s="148">
        <v>4381.42</v>
      </c>
      <c r="H7" s="27">
        <v>34.229999999999997</v>
      </c>
      <c r="I7" s="196">
        <f>F7+G7+H7</f>
        <v>17628333.379999999</v>
      </c>
    </row>
    <row r="8" spans="1:9">
      <c r="A8" s="371" t="s">
        <v>125</v>
      </c>
      <c r="B8" s="372"/>
      <c r="C8" s="372"/>
      <c r="D8" s="372"/>
      <c r="E8" s="372"/>
      <c r="F8" s="26">
        <v>0</v>
      </c>
      <c r="G8" s="27">
        <v>0</v>
      </c>
      <c r="H8" s="27">
        <v>0</v>
      </c>
      <c r="I8" s="154">
        <f>F8+G8</f>
        <v>0</v>
      </c>
    </row>
    <row r="9" spans="1:9" ht="18.600000000000001" customHeight="1">
      <c r="A9" s="373"/>
      <c r="B9" s="373"/>
      <c r="C9" s="373"/>
      <c r="D9" s="373"/>
      <c r="E9" s="373"/>
      <c r="F9" s="383"/>
      <c r="G9" s="383"/>
      <c r="H9" s="198"/>
      <c r="I9" s="198"/>
    </row>
    <row r="10" spans="1:9" ht="15" customHeight="1">
      <c r="A10" s="377" t="s">
        <v>104</v>
      </c>
      <c r="B10" s="378"/>
      <c r="C10" s="378"/>
      <c r="D10" s="378"/>
      <c r="E10" s="378"/>
      <c r="F10" s="378"/>
      <c r="G10" s="378"/>
      <c r="H10" s="378"/>
      <c r="I10" s="379"/>
    </row>
    <row r="11" spans="1:9" ht="9.6" customHeight="1">
      <c r="A11" s="380"/>
      <c r="B11" s="381"/>
      <c r="C11" s="381"/>
      <c r="D11" s="381"/>
      <c r="E11" s="381"/>
      <c r="F11" s="381"/>
      <c r="G11" s="381"/>
      <c r="H11" s="381"/>
      <c r="I11" s="382"/>
    </row>
    <row r="12" spans="1:9" ht="15" customHeight="1">
      <c r="A12" s="385" t="s">
        <v>284</v>
      </c>
      <c r="B12" s="386"/>
      <c r="C12" s="386"/>
      <c r="D12" s="386"/>
      <c r="E12" s="387"/>
      <c r="F12" s="16">
        <f>15501489.55</f>
        <v>15501489.550000001</v>
      </c>
      <c r="G12" s="153"/>
      <c r="I12" s="156"/>
    </row>
    <row r="13" spans="1:9" ht="15" customHeight="1">
      <c r="A13" s="388"/>
      <c r="B13" s="389"/>
      <c r="C13" s="389"/>
      <c r="D13" s="389"/>
      <c r="E13" s="389"/>
      <c r="F13" s="390"/>
      <c r="G13" s="28" t="s">
        <v>128</v>
      </c>
      <c r="H13" s="29" t="s">
        <v>129</v>
      </c>
      <c r="I13" s="30" t="s">
        <v>25</v>
      </c>
    </row>
    <row r="14" spans="1:9" ht="15" customHeight="1">
      <c r="A14" s="365" t="s">
        <v>127</v>
      </c>
      <c r="B14" s="366"/>
      <c r="C14" s="366"/>
      <c r="D14" s="366"/>
      <c r="E14" s="366"/>
      <c r="F14" s="367"/>
      <c r="G14" s="27">
        <f>F12</f>
        <v>15501489.550000001</v>
      </c>
      <c r="H14" s="27">
        <v>7483996.8099999996</v>
      </c>
      <c r="I14" s="149">
        <f>29962.89</f>
        <v>29962.89</v>
      </c>
    </row>
    <row r="15" spans="1:9" ht="15" customHeight="1">
      <c r="A15" s="365" t="s">
        <v>43</v>
      </c>
      <c r="B15" s="366"/>
      <c r="C15" s="366"/>
      <c r="D15" s="366"/>
      <c r="E15" s="366"/>
      <c r="F15" s="367"/>
      <c r="G15" s="27">
        <v>8017492.7400000002</v>
      </c>
      <c r="H15" s="27">
        <v>7261391.8799999999</v>
      </c>
      <c r="I15" s="149">
        <f>28851.08</f>
        <v>28851.08</v>
      </c>
    </row>
    <row r="16" spans="1:9" ht="15" customHeight="1">
      <c r="A16" s="365" t="s">
        <v>282</v>
      </c>
      <c r="B16" s="366"/>
      <c r="C16" s="366"/>
      <c r="D16" s="366"/>
      <c r="E16" s="366"/>
      <c r="F16" s="367"/>
      <c r="G16" s="27">
        <v>581398.06000000006</v>
      </c>
      <c r="H16" s="27">
        <v>556905.93000000005</v>
      </c>
      <c r="I16" s="149">
        <v>24492.13</v>
      </c>
    </row>
    <row r="17" spans="1:9" ht="15" customHeight="1">
      <c r="A17" s="365" t="s">
        <v>106</v>
      </c>
      <c r="B17" s="366"/>
      <c r="C17" s="366"/>
      <c r="D17" s="366"/>
      <c r="E17" s="366"/>
      <c r="F17" s="367"/>
      <c r="G17" s="31">
        <v>25800</v>
      </c>
      <c r="H17" s="150">
        <v>25787.19</v>
      </c>
      <c r="I17" s="151">
        <f>G17-H17</f>
        <v>12.81</v>
      </c>
    </row>
    <row r="18" spans="1:9" ht="18.600000000000001" customHeight="1">
      <c r="A18" s="406" t="s">
        <v>283</v>
      </c>
      <c r="B18" s="407"/>
      <c r="C18" s="407"/>
      <c r="D18" s="407"/>
      <c r="E18" s="407"/>
      <c r="F18" s="407"/>
      <c r="G18" s="407"/>
      <c r="H18" s="408"/>
      <c r="I18" s="152">
        <v>173407.74</v>
      </c>
    </row>
    <row r="19" spans="1:9" ht="15" customHeight="1">
      <c r="A19" s="377" t="s">
        <v>40</v>
      </c>
      <c r="B19" s="378"/>
      <c r="C19" s="378"/>
      <c r="D19" s="378"/>
      <c r="E19" s="378"/>
      <c r="F19" s="378"/>
      <c r="G19" s="378"/>
      <c r="H19" s="378"/>
      <c r="I19" s="379"/>
    </row>
    <row r="20" spans="1:9" ht="8.4499999999999993" customHeight="1">
      <c r="A20" s="380"/>
      <c r="B20" s="381"/>
      <c r="C20" s="381"/>
      <c r="D20" s="381"/>
      <c r="E20" s="381"/>
      <c r="F20" s="381"/>
      <c r="G20" s="381"/>
      <c r="H20" s="381"/>
      <c r="I20" s="382"/>
    </row>
    <row r="21" spans="1:9" ht="31.9" customHeight="1">
      <c r="A21" s="395" t="s">
        <v>285</v>
      </c>
      <c r="B21" s="396"/>
      <c r="C21" s="396"/>
      <c r="D21" s="396"/>
      <c r="E21" s="397"/>
      <c r="F21" s="191">
        <v>2105794.84</v>
      </c>
      <c r="G21" s="404"/>
      <c r="H21" s="404"/>
      <c r="I21" s="405"/>
    </row>
    <row r="22" spans="1:9" ht="15" customHeight="1">
      <c r="A22" s="401"/>
      <c r="B22" s="402"/>
      <c r="C22" s="402"/>
      <c r="D22" s="402"/>
      <c r="E22" s="402"/>
      <c r="F22" s="403"/>
      <c r="G22" s="28" t="s">
        <v>128</v>
      </c>
      <c r="H22" s="29" t="s">
        <v>129</v>
      </c>
      <c r="I22" s="30" t="s">
        <v>25</v>
      </c>
    </row>
    <row r="23" spans="1:9">
      <c r="A23" s="392" t="s">
        <v>57</v>
      </c>
      <c r="B23" s="393"/>
      <c r="C23" s="393"/>
      <c r="D23" s="393"/>
      <c r="E23" s="393"/>
      <c r="F23" s="394"/>
      <c r="G23" s="32">
        <v>2287281.4500000002</v>
      </c>
      <c r="H23" s="32">
        <v>2278372.75</v>
      </c>
      <c r="I23" s="78">
        <f>G23-H23</f>
        <v>8908.7000000000007</v>
      </c>
    </row>
    <row r="24" spans="1:9" ht="15" customHeight="1">
      <c r="A24" s="365" t="s">
        <v>58</v>
      </c>
      <c r="B24" s="366"/>
      <c r="C24" s="366"/>
      <c r="D24" s="366"/>
      <c r="E24" s="366"/>
      <c r="F24" s="367"/>
      <c r="G24" s="32">
        <f>E24-F24</f>
        <v>0</v>
      </c>
      <c r="H24" s="32">
        <f>F24-G24</f>
        <v>0</v>
      </c>
      <c r="I24" s="241">
        <f>G24-H24</f>
        <v>0</v>
      </c>
    </row>
    <row r="25" spans="1:9">
      <c r="A25" s="398" t="s">
        <v>286</v>
      </c>
      <c r="B25" s="399"/>
      <c r="C25" s="399"/>
      <c r="D25" s="399"/>
      <c r="E25" s="399"/>
      <c r="F25" s="399"/>
      <c r="G25" s="399"/>
      <c r="H25" s="400"/>
      <c r="I25" s="155">
        <f>I23+I24</f>
        <v>8908.7000000000007</v>
      </c>
    </row>
    <row r="26" spans="1:9">
      <c r="A26" s="188"/>
      <c r="B26" s="189"/>
      <c r="C26" s="189"/>
      <c r="D26" s="189"/>
      <c r="E26" s="189"/>
      <c r="F26" s="189"/>
      <c r="G26" s="189"/>
      <c r="H26" s="189"/>
      <c r="I26" s="190"/>
    </row>
    <row r="27" spans="1:9" ht="9.6" customHeight="1"/>
    <row r="28" spans="1:9">
      <c r="H28" s="351" t="s">
        <v>662</v>
      </c>
      <c r="I28" s="351"/>
    </row>
    <row r="29" spans="1:9">
      <c r="H29" s="391" t="s">
        <v>663</v>
      </c>
      <c r="I29" s="391"/>
    </row>
  </sheetData>
  <mergeCells count="24">
    <mergeCell ref="A22:F22"/>
    <mergeCell ref="G21:I21"/>
    <mergeCell ref="A15:F15"/>
    <mergeCell ref="A16:F16"/>
    <mergeCell ref="A17:F17"/>
    <mergeCell ref="A18:H18"/>
    <mergeCell ref="H1:I1"/>
    <mergeCell ref="A12:E12"/>
    <mergeCell ref="A13:F13"/>
    <mergeCell ref="H29:I29"/>
    <mergeCell ref="A19:I20"/>
    <mergeCell ref="A23:F23"/>
    <mergeCell ref="A24:F24"/>
    <mergeCell ref="A21:E21"/>
    <mergeCell ref="A25:H25"/>
    <mergeCell ref="H28:I28"/>
    <mergeCell ref="A14:F14"/>
    <mergeCell ref="B2:F2"/>
    <mergeCell ref="A7:E7"/>
    <mergeCell ref="A8:E8"/>
    <mergeCell ref="A9:E9"/>
    <mergeCell ref="A5:I5"/>
    <mergeCell ref="A10:I11"/>
    <mergeCell ref="F9:G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6"/>
  <sheetViews>
    <sheetView workbookViewId="0">
      <selection activeCell="B1" sqref="B1:F1"/>
    </sheetView>
  </sheetViews>
  <sheetFormatPr defaultRowHeight="15"/>
  <cols>
    <col min="1" max="1" width="5.7109375" bestFit="1" customWidth="1"/>
    <col min="2" max="2" width="33.7109375" customWidth="1"/>
    <col min="3" max="3" width="26.28515625" style="89" bestFit="1" customWidth="1"/>
    <col min="4" max="4" width="16.42578125" customWidth="1"/>
    <col min="5" max="5" width="15.28515625" style="13" customWidth="1"/>
    <col min="6" max="7" width="9.7109375" style="14" customWidth="1"/>
    <col min="8" max="8" width="10.7109375" style="14" bestFit="1" customWidth="1"/>
  </cols>
  <sheetData>
    <row r="1" spans="1:256" ht="15.75">
      <c r="B1" s="412" t="s">
        <v>664</v>
      </c>
      <c r="C1" s="412"/>
      <c r="D1" s="412"/>
      <c r="E1" s="412"/>
      <c r="F1" s="412"/>
      <c r="G1" s="410" t="s">
        <v>102</v>
      </c>
      <c r="H1" s="41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ht="18.75">
      <c r="A2" s="23"/>
      <c r="B2" s="411" t="s">
        <v>37</v>
      </c>
      <c r="C2" s="411"/>
      <c r="D2" s="411"/>
      <c r="E2" s="411"/>
      <c r="F2" s="411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15.75">
      <c r="A3" s="22"/>
      <c r="B3" s="24" t="s">
        <v>59</v>
      </c>
      <c r="C3" s="25"/>
      <c r="D3" s="25"/>
      <c r="E3" s="25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1:256" ht="15.75">
      <c r="A4" s="22"/>
      <c r="B4" s="24" t="s">
        <v>60</v>
      </c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pans="1:256" ht="16.5" thickBot="1">
      <c r="A5" s="22"/>
      <c r="B5" s="24"/>
      <c r="C5" s="25"/>
      <c r="D5" s="25"/>
      <c r="E5" s="25"/>
      <c r="F5" s="25"/>
      <c r="G5" s="25"/>
      <c r="H5" s="25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pans="1:256" s="83" customFormat="1" ht="39.75" thickTop="1" thickBot="1">
      <c r="A6" s="79" t="s">
        <v>61</v>
      </c>
      <c r="B6" s="80" t="s">
        <v>62</v>
      </c>
      <c r="C6" s="81" t="s">
        <v>63</v>
      </c>
      <c r="D6" s="80" t="s">
        <v>64</v>
      </c>
      <c r="E6" s="80" t="s">
        <v>65</v>
      </c>
      <c r="F6" s="82" t="s">
        <v>66</v>
      </c>
      <c r="G6" s="82" t="s">
        <v>67</v>
      </c>
      <c r="H6" s="82" t="s">
        <v>68</v>
      </c>
    </row>
    <row r="7" spans="1:256" s="83" customFormat="1" ht="18" customHeight="1">
      <c r="A7" s="415" t="s">
        <v>133</v>
      </c>
      <c r="B7" s="416"/>
      <c r="C7" s="85"/>
      <c r="D7" s="85"/>
      <c r="E7" s="86"/>
      <c r="F7" s="87"/>
      <c r="G7" s="87"/>
      <c r="H7" s="194"/>
    </row>
    <row r="8" spans="1:256" ht="18" customHeight="1">
      <c r="A8" s="237">
        <v>1</v>
      </c>
      <c r="B8" s="207" t="s">
        <v>180</v>
      </c>
      <c r="C8" s="195" t="s">
        <v>69</v>
      </c>
      <c r="D8" s="195" t="s">
        <v>70</v>
      </c>
      <c r="E8" s="203">
        <v>44189</v>
      </c>
      <c r="F8" s="204">
        <v>1550.25</v>
      </c>
      <c r="G8" s="204">
        <f>F8*80/100</f>
        <v>1240.2</v>
      </c>
      <c r="H8" s="208">
        <f>F8-G8</f>
        <v>310.05</v>
      </c>
    </row>
    <row r="9" spans="1:256" ht="18" customHeight="1">
      <c r="A9" s="237">
        <v>2</v>
      </c>
      <c r="B9" s="207" t="s">
        <v>194</v>
      </c>
      <c r="C9" s="195" t="s">
        <v>69</v>
      </c>
      <c r="D9" s="195" t="s">
        <v>70</v>
      </c>
      <c r="E9" s="203">
        <v>44721</v>
      </c>
      <c r="F9" s="204">
        <v>6300</v>
      </c>
      <c r="G9" s="204">
        <f>F9*80/100</f>
        <v>5040</v>
      </c>
      <c r="H9" s="208">
        <f>F9-G9</f>
        <v>1260</v>
      </c>
    </row>
    <row r="10" spans="1:256" ht="18" customHeight="1">
      <c r="A10" s="237">
        <v>3</v>
      </c>
      <c r="B10" s="207" t="s">
        <v>200</v>
      </c>
      <c r="C10" s="195" t="s">
        <v>69</v>
      </c>
      <c r="D10" s="195" t="s">
        <v>70</v>
      </c>
      <c r="E10" s="203">
        <v>44271</v>
      </c>
      <c r="F10" s="204">
        <v>1200</v>
      </c>
      <c r="G10" s="204">
        <f>F10*80/100</f>
        <v>960</v>
      </c>
      <c r="H10" s="208">
        <f>F10-G10</f>
        <v>240</v>
      </c>
    </row>
    <row r="11" spans="1:256" ht="18" customHeight="1">
      <c r="A11" s="237">
        <v>4</v>
      </c>
      <c r="B11" s="207" t="s">
        <v>200</v>
      </c>
      <c r="C11" s="195" t="s">
        <v>69</v>
      </c>
      <c r="D11" s="195" t="s">
        <v>70</v>
      </c>
      <c r="E11" s="203">
        <v>44412</v>
      </c>
      <c r="F11" s="204">
        <v>2000</v>
      </c>
      <c r="G11" s="204">
        <f>F11*80/100</f>
        <v>1600</v>
      </c>
      <c r="H11" s="208">
        <f>F11-G11</f>
        <v>400</v>
      </c>
    </row>
    <row r="12" spans="1:256" ht="18" customHeight="1">
      <c r="A12" s="237">
        <v>5</v>
      </c>
      <c r="B12" s="207" t="s">
        <v>181</v>
      </c>
      <c r="C12" s="195" t="s">
        <v>69</v>
      </c>
      <c r="D12" s="195" t="s">
        <v>70</v>
      </c>
      <c r="E12" s="203">
        <v>44522</v>
      </c>
      <c r="F12" s="204">
        <v>686</v>
      </c>
      <c r="G12" s="204">
        <f>F12*80/100</f>
        <v>548.79999999999995</v>
      </c>
      <c r="H12" s="208">
        <f>F12-G12</f>
        <v>137.19999999999999</v>
      </c>
    </row>
    <row r="13" spans="1:256" ht="18" customHeight="1">
      <c r="A13" s="416" t="s">
        <v>177</v>
      </c>
      <c r="B13" s="416"/>
      <c r="C13" s="85"/>
      <c r="D13" s="85"/>
      <c r="E13" s="86"/>
      <c r="F13" s="87"/>
      <c r="G13" s="87"/>
      <c r="H13" s="88"/>
      <c r="I13" s="14"/>
    </row>
    <row r="14" spans="1:256" ht="18" customHeight="1">
      <c r="A14" s="237">
        <v>6</v>
      </c>
      <c r="B14" s="207" t="s">
        <v>196</v>
      </c>
      <c r="C14" s="195" t="s">
        <v>69</v>
      </c>
      <c r="D14" s="195" t="s">
        <v>70</v>
      </c>
      <c r="E14" s="203">
        <v>44525</v>
      </c>
      <c r="F14" s="204">
        <v>200</v>
      </c>
      <c r="G14" s="204">
        <f t="shared" ref="G14:G22" si="0">F14*80/100</f>
        <v>160</v>
      </c>
      <c r="H14" s="208">
        <f t="shared" ref="H14:H32" si="1">F14-G14</f>
        <v>40</v>
      </c>
    </row>
    <row r="15" spans="1:256" ht="18" customHeight="1">
      <c r="A15" s="237">
        <v>7</v>
      </c>
      <c r="B15" s="207" t="s">
        <v>206</v>
      </c>
      <c r="C15" s="195" t="s">
        <v>69</v>
      </c>
      <c r="D15" s="195" t="s">
        <v>70</v>
      </c>
      <c r="E15" s="239">
        <v>44462</v>
      </c>
      <c r="F15" s="204">
        <v>3750</v>
      </c>
      <c r="G15" s="204">
        <f t="shared" si="0"/>
        <v>3000</v>
      </c>
      <c r="H15" s="208">
        <f t="shared" si="1"/>
        <v>750</v>
      </c>
    </row>
    <row r="16" spans="1:256" ht="18" customHeight="1">
      <c r="A16" s="237">
        <v>8</v>
      </c>
      <c r="B16" s="207" t="s">
        <v>207</v>
      </c>
      <c r="C16" s="195" t="s">
        <v>69</v>
      </c>
      <c r="D16" s="195" t="s">
        <v>70</v>
      </c>
      <c r="E16" s="203">
        <v>44433</v>
      </c>
      <c r="F16" s="204">
        <v>1950</v>
      </c>
      <c r="G16" s="204">
        <f t="shared" si="0"/>
        <v>1560</v>
      </c>
      <c r="H16" s="208">
        <f t="shared" si="1"/>
        <v>390</v>
      </c>
    </row>
    <row r="17" spans="1:8" ht="18" customHeight="1">
      <c r="A17" s="237">
        <v>9</v>
      </c>
      <c r="B17" s="207" t="s">
        <v>195</v>
      </c>
      <c r="C17" s="195" t="s">
        <v>69</v>
      </c>
      <c r="D17" s="195" t="s">
        <v>70</v>
      </c>
      <c r="E17" s="203">
        <v>44272</v>
      </c>
      <c r="F17" s="204">
        <v>895.86</v>
      </c>
      <c r="G17" s="204">
        <f t="shared" si="0"/>
        <v>716.69</v>
      </c>
      <c r="H17" s="208">
        <f t="shared" si="1"/>
        <v>179.17</v>
      </c>
    </row>
    <row r="18" spans="1:8" ht="18" customHeight="1">
      <c r="A18" s="237">
        <v>10</v>
      </c>
      <c r="B18" s="207" t="s">
        <v>195</v>
      </c>
      <c r="C18" s="195" t="s">
        <v>69</v>
      </c>
      <c r="D18" s="195" t="s">
        <v>70</v>
      </c>
      <c r="E18" s="203">
        <v>44272</v>
      </c>
      <c r="F18" s="204">
        <v>2919.84</v>
      </c>
      <c r="G18" s="204">
        <f t="shared" si="0"/>
        <v>2335.87</v>
      </c>
      <c r="H18" s="208">
        <f t="shared" si="1"/>
        <v>583.97</v>
      </c>
    </row>
    <row r="19" spans="1:8" ht="18" customHeight="1">
      <c r="A19" s="237">
        <v>11</v>
      </c>
      <c r="B19" s="207" t="s">
        <v>195</v>
      </c>
      <c r="C19" s="195" t="s">
        <v>69</v>
      </c>
      <c r="D19" s="195" t="s">
        <v>70</v>
      </c>
      <c r="E19" s="203">
        <v>44272</v>
      </c>
      <c r="F19" s="204">
        <v>917.42</v>
      </c>
      <c r="G19" s="204">
        <f t="shared" si="0"/>
        <v>733.94</v>
      </c>
      <c r="H19" s="208">
        <f t="shared" si="1"/>
        <v>183.48</v>
      </c>
    </row>
    <row r="20" spans="1:8" ht="18" customHeight="1">
      <c r="A20" s="237">
        <v>12</v>
      </c>
      <c r="B20" s="207" t="s">
        <v>204</v>
      </c>
      <c r="C20" s="195" t="s">
        <v>69</v>
      </c>
      <c r="D20" s="195" t="s">
        <v>70</v>
      </c>
      <c r="E20" s="203">
        <v>44425</v>
      </c>
      <c r="F20" s="204">
        <v>1500</v>
      </c>
      <c r="G20" s="204">
        <f t="shared" si="0"/>
        <v>1200</v>
      </c>
      <c r="H20" s="208">
        <f t="shared" si="1"/>
        <v>300</v>
      </c>
    </row>
    <row r="21" spans="1:8" ht="18" customHeight="1">
      <c r="A21" s="237">
        <v>13</v>
      </c>
      <c r="B21" s="207" t="s">
        <v>208</v>
      </c>
      <c r="C21" s="195" t="s">
        <v>69</v>
      </c>
      <c r="D21" s="195" t="s">
        <v>70</v>
      </c>
      <c r="E21" s="203">
        <v>44508</v>
      </c>
      <c r="F21" s="204">
        <v>1990.5</v>
      </c>
      <c r="G21" s="204">
        <f t="shared" si="0"/>
        <v>1592.4</v>
      </c>
      <c r="H21" s="208">
        <f t="shared" si="1"/>
        <v>398.1</v>
      </c>
    </row>
    <row r="22" spans="1:8" ht="18" customHeight="1">
      <c r="A22" s="237">
        <v>14</v>
      </c>
      <c r="B22" s="207" t="s">
        <v>198</v>
      </c>
      <c r="C22" s="195" t="s">
        <v>69</v>
      </c>
      <c r="D22" s="195" t="s">
        <v>70</v>
      </c>
      <c r="E22" s="203">
        <v>44523</v>
      </c>
      <c r="F22" s="204">
        <v>450</v>
      </c>
      <c r="G22" s="204">
        <f t="shared" si="0"/>
        <v>360</v>
      </c>
      <c r="H22" s="208">
        <f t="shared" si="1"/>
        <v>90</v>
      </c>
    </row>
    <row r="23" spans="1:8" ht="18" customHeight="1">
      <c r="A23" s="237">
        <v>15</v>
      </c>
      <c r="B23" s="207" t="s">
        <v>197</v>
      </c>
      <c r="C23" s="195" t="s">
        <v>69</v>
      </c>
      <c r="D23" s="195" t="s">
        <v>660</v>
      </c>
      <c r="E23" s="203">
        <v>44508</v>
      </c>
      <c r="F23" s="204">
        <v>1000</v>
      </c>
      <c r="G23" s="204">
        <f>F23*30/100</f>
        <v>300</v>
      </c>
      <c r="H23" s="208">
        <f t="shared" si="1"/>
        <v>700</v>
      </c>
    </row>
    <row r="24" spans="1:8" ht="18" customHeight="1">
      <c r="A24" s="237">
        <v>16</v>
      </c>
      <c r="B24" s="207" t="s">
        <v>201</v>
      </c>
      <c r="C24" s="195" t="s">
        <v>69</v>
      </c>
      <c r="D24" s="195" t="s">
        <v>70</v>
      </c>
      <c r="E24" s="203">
        <v>44307</v>
      </c>
      <c r="F24" s="204">
        <v>1526.4</v>
      </c>
      <c r="G24" s="204">
        <f t="shared" ref="G24:G32" si="2">F24*80/100</f>
        <v>1221.1199999999999</v>
      </c>
      <c r="H24" s="208">
        <f t="shared" si="1"/>
        <v>305.27999999999997</v>
      </c>
    </row>
    <row r="25" spans="1:8" ht="18" customHeight="1">
      <c r="A25" s="237">
        <v>17</v>
      </c>
      <c r="B25" s="207" t="s">
        <v>193</v>
      </c>
      <c r="C25" s="195" t="s">
        <v>69</v>
      </c>
      <c r="D25" s="195" t="s">
        <v>70</v>
      </c>
      <c r="E25" s="240">
        <v>44132</v>
      </c>
      <c r="F25" s="204">
        <v>6860</v>
      </c>
      <c r="G25" s="204">
        <f t="shared" si="2"/>
        <v>5488</v>
      </c>
      <c r="H25" s="208">
        <f t="shared" si="1"/>
        <v>1372</v>
      </c>
    </row>
    <row r="26" spans="1:8" ht="18" customHeight="1">
      <c r="A26" s="237">
        <v>18</v>
      </c>
      <c r="B26" s="207" t="s">
        <v>193</v>
      </c>
      <c r="C26" s="195" t="s">
        <v>69</v>
      </c>
      <c r="D26" s="195" t="s">
        <v>70</v>
      </c>
      <c r="E26" s="203">
        <v>44132</v>
      </c>
      <c r="F26" s="204">
        <v>1920</v>
      </c>
      <c r="G26" s="204">
        <f t="shared" si="2"/>
        <v>1536</v>
      </c>
      <c r="H26" s="208">
        <f t="shared" si="1"/>
        <v>384</v>
      </c>
    </row>
    <row r="27" spans="1:8" ht="18" customHeight="1">
      <c r="A27" s="237">
        <v>19</v>
      </c>
      <c r="B27" s="207" t="s">
        <v>193</v>
      </c>
      <c r="C27" s="195" t="s">
        <v>69</v>
      </c>
      <c r="D27" s="195" t="s">
        <v>70</v>
      </c>
      <c r="E27" s="203">
        <v>44132</v>
      </c>
      <c r="F27" s="204">
        <v>7080</v>
      </c>
      <c r="G27" s="204">
        <f t="shared" si="2"/>
        <v>5664</v>
      </c>
      <c r="H27" s="208">
        <f t="shared" si="1"/>
        <v>1416</v>
      </c>
    </row>
    <row r="28" spans="1:8" ht="18" customHeight="1">
      <c r="A28" s="237">
        <v>20</v>
      </c>
      <c r="B28" s="207" t="s">
        <v>199</v>
      </c>
      <c r="C28" s="195" t="s">
        <v>69</v>
      </c>
      <c r="D28" s="195" t="s">
        <v>70</v>
      </c>
      <c r="E28" s="203">
        <v>44265</v>
      </c>
      <c r="F28" s="204">
        <v>3577.55</v>
      </c>
      <c r="G28" s="204">
        <f t="shared" si="2"/>
        <v>2862.04</v>
      </c>
      <c r="H28" s="208">
        <f t="shared" si="1"/>
        <v>715.51</v>
      </c>
    </row>
    <row r="29" spans="1:8" ht="18" customHeight="1">
      <c r="A29" s="237">
        <v>21</v>
      </c>
      <c r="B29" s="207" t="s">
        <v>202</v>
      </c>
      <c r="C29" s="195" t="s">
        <v>69</v>
      </c>
      <c r="D29" s="195" t="s">
        <v>70</v>
      </c>
      <c r="E29" s="203">
        <v>44421</v>
      </c>
      <c r="F29" s="204">
        <v>2500</v>
      </c>
      <c r="G29" s="204">
        <f t="shared" si="2"/>
        <v>2000</v>
      </c>
      <c r="H29" s="208">
        <f t="shared" si="1"/>
        <v>500</v>
      </c>
    </row>
    <row r="30" spans="1:8" ht="18" customHeight="1">
      <c r="A30" s="237">
        <v>22</v>
      </c>
      <c r="B30" s="207" t="s">
        <v>192</v>
      </c>
      <c r="C30" s="195" t="s">
        <v>69</v>
      </c>
      <c r="D30" s="195" t="s">
        <v>70</v>
      </c>
      <c r="E30" s="203">
        <v>42580</v>
      </c>
      <c r="F30" s="204">
        <v>1600</v>
      </c>
      <c r="G30" s="204">
        <f t="shared" si="2"/>
        <v>1280</v>
      </c>
      <c r="H30" s="208">
        <f t="shared" si="1"/>
        <v>320</v>
      </c>
    </row>
    <row r="31" spans="1:8" ht="18" customHeight="1">
      <c r="A31" s="237">
        <v>23</v>
      </c>
      <c r="B31" s="207" t="s">
        <v>203</v>
      </c>
      <c r="C31" s="195" t="s">
        <v>69</v>
      </c>
      <c r="D31" s="195" t="s">
        <v>70</v>
      </c>
      <c r="E31" s="203">
        <v>44404</v>
      </c>
      <c r="F31" s="204">
        <v>1250</v>
      </c>
      <c r="G31" s="204">
        <f t="shared" si="2"/>
        <v>1000</v>
      </c>
      <c r="H31" s="208">
        <f t="shared" si="1"/>
        <v>250</v>
      </c>
    </row>
    <row r="32" spans="1:8" ht="18" customHeight="1">
      <c r="A32" s="237">
        <v>24</v>
      </c>
      <c r="B32" s="207" t="s">
        <v>205</v>
      </c>
      <c r="C32" s="195" t="s">
        <v>69</v>
      </c>
      <c r="D32" s="195" t="s">
        <v>70</v>
      </c>
      <c r="E32" s="203">
        <v>44540</v>
      </c>
      <c r="F32" s="204">
        <v>563.95000000000005</v>
      </c>
      <c r="G32" s="204">
        <f t="shared" si="2"/>
        <v>451.16</v>
      </c>
      <c r="H32" s="208">
        <f t="shared" si="1"/>
        <v>112.79</v>
      </c>
    </row>
    <row r="33" spans="1:9" ht="18" customHeight="1">
      <c r="A33" s="170"/>
      <c r="B33" s="171"/>
      <c r="C33" s="171"/>
      <c r="D33" s="171"/>
      <c r="E33" s="413" t="s">
        <v>2</v>
      </c>
      <c r="F33" s="414"/>
      <c r="G33" s="414"/>
      <c r="H33" s="199">
        <f>SUM(H8:H32)</f>
        <v>11337.55</v>
      </c>
    </row>
    <row r="34" spans="1:9" ht="18" customHeight="1">
      <c r="A34" s="172"/>
      <c r="B34" s="173"/>
      <c r="C34" s="173"/>
      <c r="D34" s="173"/>
      <c r="E34" s="174"/>
      <c r="F34" s="175"/>
      <c r="G34" s="175"/>
      <c r="H34" s="176"/>
    </row>
    <row r="35" spans="1:9" ht="18" customHeight="1">
      <c r="F35" s="409" t="s">
        <v>662</v>
      </c>
      <c r="G35" s="409"/>
      <c r="H35" s="409"/>
    </row>
    <row r="36" spans="1:9" ht="18" customHeight="1">
      <c r="F36" s="409" t="s">
        <v>663</v>
      </c>
      <c r="G36" s="409"/>
      <c r="H36" s="409"/>
    </row>
    <row r="37" spans="1:9" ht="18" customHeight="1"/>
    <row r="38" spans="1:9" ht="18" customHeight="1"/>
    <row r="39" spans="1:9" ht="18" customHeight="1"/>
    <row r="40" spans="1:9" ht="18" customHeight="1"/>
    <row r="41" spans="1:9" ht="18" customHeight="1">
      <c r="I41" s="14"/>
    </row>
    <row r="42" spans="1:9" ht="18" customHeight="1"/>
    <row r="43" spans="1:9" s="84" customFormat="1" ht="18" customHeight="1">
      <c r="A43"/>
      <c r="B43"/>
      <c r="C43" s="89"/>
      <c r="D43"/>
      <c r="E43" s="13"/>
      <c r="F43" s="14"/>
      <c r="G43" s="14"/>
      <c r="H43" s="14"/>
    </row>
    <row r="44" spans="1:9" s="84" customFormat="1" ht="18" customHeight="1">
      <c r="A44"/>
      <c r="B44"/>
      <c r="C44" s="89"/>
      <c r="D44"/>
      <c r="E44" s="13"/>
      <c r="F44" s="14"/>
      <c r="G44" s="14"/>
      <c r="H44" s="14"/>
    </row>
    <row r="45" spans="1:9" ht="18" customHeight="1"/>
    <row r="46" spans="1:9" ht="18" customHeight="1"/>
    <row r="47" spans="1:9" ht="18" customHeight="1"/>
    <row r="48" spans="1:9" ht="18" customHeight="1"/>
    <row r="49" spans="9:9" ht="18" customHeight="1"/>
    <row r="50" spans="9:9" ht="18" customHeight="1"/>
    <row r="51" spans="9:9" ht="18" customHeight="1">
      <c r="I51" s="14"/>
    </row>
    <row r="52" spans="9:9" ht="18" customHeight="1">
      <c r="I52" s="14"/>
    </row>
    <row r="53" spans="9:9" ht="18" customHeight="1">
      <c r="I53" s="14"/>
    </row>
    <row r="54" spans="9:9" ht="18" customHeight="1"/>
    <row r="55" spans="9:9" ht="18" customHeight="1"/>
    <row r="56" spans="9:9" ht="18" customHeight="1">
      <c r="I56" s="14"/>
    </row>
    <row r="57" spans="9:9" ht="18" customHeight="1">
      <c r="I57" s="14"/>
    </row>
    <row r="58" spans="9:9" ht="18" customHeight="1">
      <c r="I58" s="14"/>
    </row>
    <row r="59" spans="9:9" ht="18" customHeight="1">
      <c r="I59" s="14"/>
    </row>
    <row r="60" spans="9:9" ht="18" customHeight="1">
      <c r="I60" s="14"/>
    </row>
    <row r="61" spans="9:9" ht="18" customHeight="1">
      <c r="I61" s="14"/>
    </row>
    <row r="62" spans="9:9" ht="18" customHeight="1">
      <c r="I62" s="14"/>
    </row>
    <row r="63" spans="9:9" ht="18" customHeight="1">
      <c r="I63" s="14"/>
    </row>
    <row r="64" spans="9:9" ht="18" customHeight="1">
      <c r="I64" s="14"/>
    </row>
    <row r="65" spans="9:9" ht="18" customHeight="1">
      <c r="I65" s="14"/>
    </row>
    <row r="66" spans="9:9" ht="18" customHeight="1">
      <c r="I66" s="14"/>
    </row>
    <row r="67" spans="9:9" ht="18" customHeight="1">
      <c r="I67" s="14"/>
    </row>
    <row r="68" spans="9:9" ht="18" customHeight="1">
      <c r="I68" s="14"/>
    </row>
    <row r="69" spans="9:9" ht="18" customHeight="1">
      <c r="I69" s="14"/>
    </row>
    <row r="70" spans="9:9" ht="18" customHeight="1">
      <c r="I70" s="14"/>
    </row>
    <row r="71" spans="9:9" ht="18" customHeight="1">
      <c r="I71" s="14"/>
    </row>
    <row r="72" spans="9:9" ht="18" customHeight="1">
      <c r="I72" s="14"/>
    </row>
    <row r="73" spans="9:9" ht="18" customHeight="1">
      <c r="I73" s="14"/>
    </row>
    <row r="74" spans="9:9" ht="18" customHeight="1">
      <c r="I74" s="14"/>
    </row>
    <row r="75" spans="9:9" ht="31.15" customHeight="1"/>
    <row r="76" spans="9:9" ht="15.6" customHeight="1"/>
  </sheetData>
  <mergeCells count="8">
    <mergeCell ref="F36:H36"/>
    <mergeCell ref="G1:H1"/>
    <mergeCell ref="B2:F2"/>
    <mergeCell ref="F35:H35"/>
    <mergeCell ref="B1:F1"/>
    <mergeCell ref="E33:G33"/>
    <mergeCell ref="A7:B7"/>
    <mergeCell ref="A13:B13"/>
  </mergeCells>
  <phoneticPr fontId="0" type="noConversion"/>
  <pageMargins left="0.39370078740157483" right="0.39370078740157483" top="0.39370078740157483" bottom="0.3937007874015748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4"/>
  <sheetViews>
    <sheetView zoomScale="80" zoomScaleNormal="80" workbookViewId="0">
      <selection activeCell="K20" sqref="K20"/>
    </sheetView>
  </sheetViews>
  <sheetFormatPr defaultColWidth="13.140625" defaultRowHeight="15.75"/>
  <cols>
    <col min="1" max="1" width="15.7109375" style="1" customWidth="1"/>
    <col min="2" max="2" width="22.5703125" style="1" customWidth="1"/>
    <col min="3" max="3" width="14.85546875" style="114" customWidth="1"/>
    <col min="4" max="4" width="0.140625" style="1" customWidth="1"/>
    <col min="5" max="5" width="4.28515625" style="1" customWidth="1"/>
    <col min="6" max="6" width="3.5703125" style="1" customWidth="1"/>
    <col min="7" max="7" width="9" style="1" hidden="1" customWidth="1"/>
    <col min="8" max="8" width="5" style="1" hidden="1" customWidth="1"/>
    <col min="9" max="9" width="3.5703125" style="1" customWidth="1"/>
    <col min="10" max="11" width="9.85546875" style="1" bestFit="1" customWidth="1"/>
    <col min="12" max="12" width="10" style="1" bestFit="1" customWidth="1"/>
    <col min="13" max="13" width="10.140625" style="1" bestFit="1" customWidth="1"/>
    <col min="14" max="14" width="6.28515625" style="1" customWidth="1"/>
    <col min="15" max="15" width="3.5703125" style="1" customWidth="1"/>
    <col min="16" max="16" width="15.28515625" style="1" bestFit="1" customWidth="1"/>
    <col min="17" max="16384" width="13.140625" style="1"/>
  </cols>
  <sheetData>
    <row r="1" spans="1:17" s="102" customFormat="1" ht="63" customHeight="1" thickTop="1">
      <c r="A1" s="425"/>
      <c r="B1" s="425"/>
      <c r="C1" s="425"/>
      <c r="D1" s="425" t="s">
        <v>118</v>
      </c>
      <c r="E1" s="425"/>
      <c r="F1" s="425"/>
      <c r="G1" s="425"/>
      <c r="H1" s="425"/>
      <c r="I1" s="425"/>
      <c r="J1" s="425"/>
      <c r="K1" s="425"/>
      <c r="L1" s="425" t="s">
        <v>81</v>
      </c>
      <c r="M1" s="425"/>
      <c r="N1" s="425"/>
      <c r="O1" s="425"/>
      <c r="P1" s="421" t="s">
        <v>83</v>
      </c>
    </row>
    <row r="2" spans="1:17" s="5" customFormat="1" ht="87.6" customHeight="1" thickBot="1">
      <c r="A2" s="103" t="s">
        <v>10</v>
      </c>
      <c r="B2" s="103" t="s">
        <v>11</v>
      </c>
      <c r="C2" s="113" t="s">
        <v>12</v>
      </c>
      <c r="D2" s="104" t="s">
        <v>79</v>
      </c>
      <c r="E2" s="104" t="s">
        <v>124</v>
      </c>
      <c r="F2" s="104" t="s">
        <v>148</v>
      </c>
      <c r="G2" s="104" t="s">
        <v>82</v>
      </c>
      <c r="H2" s="104" t="s">
        <v>80</v>
      </c>
      <c r="I2" s="104" t="s">
        <v>621</v>
      </c>
      <c r="J2" s="108" t="s">
        <v>659</v>
      </c>
      <c r="K2" s="108" t="s">
        <v>117</v>
      </c>
      <c r="L2" s="105" t="s">
        <v>71</v>
      </c>
      <c r="M2" s="106" t="s">
        <v>72</v>
      </c>
      <c r="N2" s="107"/>
      <c r="O2" s="107"/>
      <c r="P2" s="422"/>
    </row>
    <row r="3" spans="1:17">
      <c r="A3" s="179" t="s">
        <v>622</v>
      </c>
      <c r="B3" s="179" t="s">
        <v>623</v>
      </c>
      <c r="C3" s="180">
        <v>23688</v>
      </c>
      <c r="D3" s="181"/>
      <c r="E3" s="235">
        <v>1</v>
      </c>
      <c r="F3" s="183">
        <v>1</v>
      </c>
      <c r="G3" s="184"/>
      <c r="H3" s="182"/>
      <c r="I3" s="182">
        <v>2</v>
      </c>
      <c r="J3" s="185">
        <f>$K$34</f>
        <v>11905.14</v>
      </c>
      <c r="K3" s="178">
        <f>$F$34</f>
        <v>13227.89</v>
      </c>
      <c r="L3" s="109">
        <v>43344</v>
      </c>
      <c r="M3" s="110">
        <v>44439</v>
      </c>
      <c r="N3" s="111"/>
      <c r="O3" s="112"/>
      <c r="P3" s="177">
        <f t="shared" ref="P3:P30" si="0">K3-J3</f>
        <v>1322.75</v>
      </c>
      <c r="Q3" s="2"/>
    </row>
    <row r="4" spans="1:17">
      <c r="A4" s="179" t="s">
        <v>666</v>
      </c>
      <c r="B4" s="179" t="s">
        <v>667</v>
      </c>
      <c r="C4" s="180"/>
      <c r="D4" s="181"/>
      <c r="E4" s="235">
        <v>1</v>
      </c>
      <c r="F4" s="183">
        <v>1</v>
      </c>
      <c r="G4" s="184"/>
      <c r="H4" s="182"/>
      <c r="I4" s="182">
        <v>2</v>
      </c>
      <c r="J4" s="185">
        <f>K34</f>
        <v>11905.14</v>
      </c>
      <c r="K4" s="178">
        <f>F34</f>
        <v>13227.89</v>
      </c>
      <c r="L4" s="109">
        <v>43344</v>
      </c>
      <c r="M4" s="110">
        <v>44439</v>
      </c>
      <c r="N4" s="111"/>
      <c r="O4" s="112"/>
      <c r="P4" s="177">
        <f t="shared" si="0"/>
        <v>1322.75</v>
      </c>
      <c r="Q4" s="2"/>
    </row>
    <row r="5" spans="1:17">
      <c r="A5" s="179" t="s">
        <v>624</v>
      </c>
      <c r="B5" s="179" t="s">
        <v>625</v>
      </c>
      <c r="C5" s="180">
        <v>23216</v>
      </c>
      <c r="D5" s="181"/>
      <c r="E5" s="235">
        <v>1</v>
      </c>
      <c r="F5" s="183">
        <v>1</v>
      </c>
      <c r="G5" s="184"/>
      <c r="H5" s="182"/>
      <c r="I5" s="182">
        <v>2</v>
      </c>
      <c r="J5" s="185">
        <f>K34</f>
        <v>11905.14</v>
      </c>
      <c r="K5" s="178">
        <f>F34</f>
        <v>13227.89</v>
      </c>
      <c r="L5" s="109">
        <v>43344</v>
      </c>
      <c r="M5" s="110">
        <v>44178</v>
      </c>
      <c r="N5" s="111"/>
      <c r="O5" s="112"/>
      <c r="P5" s="246">
        <f t="shared" si="0"/>
        <v>1322.75</v>
      </c>
      <c r="Q5" s="2"/>
    </row>
    <row r="6" spans="1:17">
      <c r="A6" s="179" t="s">
        <v>626</v>
      </c>
      <c r="B6" s="179" t="s">
        <v>627</v>
      </c>
      <c r="C6" s="180">
        <v>26691</v>
      </c>
      <c r="D6" s="181"/>
      <c r="E6" s="235"/>
      <c r="F6" s="183">
        <v>2</v>
      </c>
      <c r="G6" s="184"/>
      <c r="H6" s="182"/>
      <c r="I6" s="182">
        <v>3</v>
      </c>
      <c r="J6" s="185">
        <f>M34</f>
        <v>10450.049999999999</v>
      </c>
      <c r="K6" s="178">
        <f>K34</f>
        <v>11905.14</v>
      </c>
      <c r="L6" s="109">
        <v>43709</v>
      </c>
      <c r="M6" s="110">
        <v>44804</v>
      </c>
      <c r="N6" s="111"/>
      <c r="O6" s="112"/>
      <c r="P6" s="177">
        <f t="shared" si="0"/>
        <v>1455.09</v>
      </c>
      <c r="Q6" s="2"/>
    </row>
    <row r="7" spans="1:17">
      <c r="A7" s="179" t="s">
        <v>629</v>
      </c>
      <c r="B7" s="179" t="s">
        <v>157</v>
      </c>
      <c r="C7" s="180">
        <v>22444</v>
      </c>
      <c r="D7" s="181"/>
      <c r="E7" s="235">
        <v>1</v>
      </c>
      <c r="F7" s="183">
        <v>2</v>
      </c>
      <c r="G7" s="184"/>
      <c r="H7" s="182"/>
      <c r="I7" s="182">
        <v>2</v>
      </c>
      <c r="J7" s="185">
        <f>$K$34</f>
        <v>11905.14</v>
      </c>
      <c r="K7" s="178">
        <f>F34</f>
        <v>13227.89</v>
      </c>
      <c r="L7" s="109">
        <v>43344</v>
      </c>
      <c r="M7" s="110">
        <v>44439</v>
      </c>
      <c r="N7" s="111"/>
      <c r="O7" s="112"/>
      <c r="P7" s="177">
        <f t="shared" si="0"/>
        <v>1322.75</v>
      </c>
      <c r="Q7" s="2"/>
    </row>
    <row r="8" spans="1:17">
      <c r="A8" s="179" t="s">
        <v>630</v>
      </c>
      <c r="B8" s="179" t="s">
        <v>631</v>
      </c>
      <c r="C8" s="180">
        <v>27038</v>
      </c>
      <c r="D8" s="181"/>
      <c r="E8" s="235"/>
      <c r="F8" s="183">
        <v>1</v>
      </c>
      <c r="G8" s="184"/>
      <c r="H8" s="182"/>
      <c r="I8" s="182">
        <v>2</v>
      </c>
      <c r="J8" s="185">
        <f>$K$34</f>
        <v>11905.14</v>
      </c>
      <c r="K8" s="178">
        <f>$F$34</f>
        <v>13227.89</v>
      </c>
      <c r="L8" s="109">
        <v>43709</v>
      </c>
      <c r="M8" s="110">
        <v>44439</v>
      </c>
      <c r="N8" s="111"/>
      <c r="O8" s="112"/>
      <c r="P8" s="177">
        <f t="shared" si="0"/>
        <v>1322.75</v>
      </c>
      <c r="Q8" s="2"/>
    </row>
    <row r="9" spans="1:17">
      <c r="A9" s="179" t="s">
        <v>632</v>
      </c>
      <c r="B9" s="179" t="s">
        <v>633</v>
      </c>
      <c r="C9" s="180">
        <v>26196</v>
      </c>
      <c r="D9" s="181"/>
      <c r="E9" s="235"/>
      <c r="F9" s="183">
        <v>2</v>
      </c>
      <c r="G9" s="184"/>
      <c r="H9" s="182"/>
      <c r="I9" s="182">
        <v>3</v>
      </c>
      <c r="J9" s="185">
        <f>M34</f>
        <v>10450.049999999999</v>
      </c>
      <c r="K9" s="178">
        <f>K34</f>
        <v>11905.14</v>
      </c>
      <c r="L9" s="109">
        <v>43709</v>
      </c>
      <c r="M9" s="110">
        <v>44804</v>
      </c>
      <c r="N9" s="111"/>
      <c r="O9" s="112"/>
      <c r="P9" s="177">
        <f t="shared" si="0"/>
        <v>1455.09</v>
      </c>
      <c r="Q9" s="2"/>
    </row>
    <row r="10" spans="1:17" ht="15.75" customHeight="1">
      <c r="A10" s="179" t="s">
        <v>158</v>
      </c>
      <c r="B10" s="179" t="s">
        <v>73</v>
      </c>
      <c r="C10" s="180">
        <v>22993</v>
      </c>
      <c r="D10" s="181"/>
      <c r="E10" s="235">
        <v>1</v>
      </c>
      <c r="F10" s="183">
        <v>2</v>
      </c>
      <c r="G10" s="184"/>
      <c r="H10" s="182"/>
      <c r="I10" s="182">
        <v>2</v>
      </c>
      <c r="J10" s="185">
        <f>$K$34</f>
        <v>11905.14</v>
      </c>
      <c r="K10" s="178">
        <f>F34</f>
        <v>13227.89</v>
      </c>
      <c r="L10" s="109">
        <v>43344</v>
      </c>
      <c r="M10" s="110">
        <v>44439</v>
      </c>
      <c r="N10" s="111"/>
      <c r="O10" s="112"/>
      <c r="P10" s="177">
        <f t="shared" si="0"/>
        <v>1322.75</v>
      </c>
      <c r="Q10" s="2"/>
    </row>
    <row r="11" spans="1:17">
      <c r="A11" s="179" t="s">
        <v>162</v>
      </c>
      <c r="B11" s="179" t="s">
        <v>163</v>
      </c>
      <c r="C11" s="180">
        <v>21510</v>
      </c>
      <c r="D11" s="181"/>
      <c r="E11" s="235">
        <v>2</v>
      </c>
      <c r="F11" s="183">
        <v>3</v>
      </c>
      <c r="G11" s="184"/>
      <c r="H11" s="182"/>
      <c r="I11" s="182">
        <v>3</v>
      </c>
      <c r="J11" s="185">
        <f>M34</f>
        <v>10450.049999999999</v>
      </c>
      <c r="K11" s="178">
        <f>K34</f>
        <v>11905.14</v>
      </c>
      <c r="L11" s="109">
        <v>43344</v>
      </c>
      <c r="M11" s="110">
        <v>44439</v>
      </c>
      <c r="N11" s="111"/>
      <c r="O11" s="112"/>
      <c r="P11" s="177">
        <f t="shared" si="0"/>
        <v>1455.09</v>
      </c>
      <c r="Q11" s="2"/>
    </row>
    <row r="12" spans="1:17">
      <c r="A12" s="179" t="s">
        <v>634</v>
      </c>
      <c r="B12" s="179" t="s">
        <v>635</v>
      </c>
      <c r="C12" s="180">
        <v>22099</v>
      </c>
      <c r="D12" s="181"/>
      <c r="E12" s="235"/>
      <c r="F12" s="183">
        <v>1</v>
      </c>
      <c r="G12" s="184"/>
      <c r="H12" s="182"/>
      <c r="I12" s="182">
        <v>2</v>
      </c>
      <c r="J12" s="185">
        <f t="shared" ref="J12:J17" si="1">$K$34</f>
        <v>11905.14</v>
      </c>
      <c r="K12" s="178">
        <f t="shared" ref="K12:K17" si="2">$F$34</f>
        <v>13227.89</v>
      </c>
      <c r="L12" s="109">
        <v>43709</v>
      </c>
      <c r="M12" s="110">
        <v>44804</v>
      </c>
      <c r="N12" s="111"/>
      <c r="O12" s="112"/>
      <c r="P12" s="177">
        <f t="shared" si="0"/>
        <v>1322.75</v>
      </c>
      <c r="Q12" s="2"/>
    </row>
    <row r="13" spans="1:17">
      <c r="A13" s="179" t="s">
        <v>636</v>
      </c>
      <c r="B13" s="179" t="s">
        <v>637</v>
      </c>
      <c r="C13" s="180">
        <v>22769</v>
      </c>
      <c r="D13" s="181"/>
      <c r="E13" s="235"/>
      <c r="F13" s="183">
        <v>1</v>
      </c>
      <c r="G13" s="184"/>
      <c r="H13" s="182"/>
      <c r="I13" s="182">
        <v>2</v>
      </c>
      <c r="J13" s="185">
        <f t="shared" si="1"/>
        <v>11905.14</v>
      </c>
      <c r="K13" s="178">
        <f t="shared" si="2"/>
        <v>13227.89</v>
      </c>
      <c r="L13" s="109">
        <v>43709</v>
      </c>
      <c r="M13" s="110">
        <v>44804</v>
      </c>
      <c r="N13" s="111"/>
      <c r="O13" s="112"/>
      <c r="P13" s="177">
        <f t="shared" si="0"/>
        <v>1322.75</v>
      </c>
      <c r="Q13" s="2"/>
    </row>
    <row r="14" spans="1:17">
      <c r="A14" s="179" t="s">
        <v>638</v>
      </c>
      <c r="B14" s="179" t="s">
        <v>639</v>
      </c>
      <c r="C14" s="180">
        <v>26061</v>
      </c>
      <c r="D14" s="181"/>
      <c r="E14" s="235"/>
      <c r="F14" s="183">
        <v>1</v>
      </c>
      <c r="G14" s="184"/>
      <c r="H14" s="182"/>
      <c r="I14" s="182">
        <v>2</v>
      </c>
      <c r="J14" s="185">
        <f t="shared" si="1"/>
        <v>11905.14</v>
      </c>
      <c r="K14" s="178">
        <f t="shared" si="2"/>
        <v>13227.89</v>
      </c>
      <c r="L14" s="109">
        <v>43709</v>
      </c>
      <c r="M14" s="110">
        <v>44804</v>
      </c>
      <c r="N14" s="111"/>
      <c r="O14" s="112"/>
      <c r="P14" s="177">
        <f t="shared" si="0"/>
        <v>1322.75</v>
      </c>
      <c r="Q14" s="2"/>
    </row>
    <row r="15" spans="1:17">
      <c r="A15" s="179" t="s">
        <v>640</v>
      </c>
      <c r="B15" s="179" t="s">
        <v>641</v>
      </c>
      <c r="C15" s="180">
        <v>22085</v>
      </c>
      <c r="D15" s="181"/>
      <c r="E15" s="235">
        <v>1</v>
      </c>
      <c r="F15" s="183">
        <v>1</v>
      </c>
      <c r="G15" s="184"/>
      <c r="H15" s="182"/>
      <c r="I15" s="182">
        <v>2</v>
      </c>
      <c r="J15" s="185">
        <f t="shared" si="1"/>
        <v>11905.14</v>
      </c>
      <c r="K15" s="178">
        <f t="shared" si="2"/>
        <v>13227.89</v>
      </c>
      <c r="L15" s="109">
        <v>43344</v>
      </c>
      <c r="M15" s="110">
        <v>44439</v>
      </c>
      <c r="N15" s="111"/>
      <c r="O15" s="112"/>
      <c r="P15" s="177">
        <f t="shared" si="0"/>
        <v>1322.75</v>
      </c>
      <c r="Q15" s="2"/>
    </row>
    <row r="16" spans="1:17" ht="17.25" customHeight="1">
      <c r="A16" s="179" t="s">
        <v>642</v>
      </c>
      <c r="B16" s="179" t="s">
        <v>643</v>
      </c>
      <c r="C16" s="180">
        <v>24434</v>
      </c>
      <c r="D16" s="181"/>
      <c r="E16" s="235">
        <v>1</v>
      </c>
      <c r="F16" s="183">
        <v>1</v>
      </c>
      <c r="G16" s="184"/>
      <c r="H16" s="182"/>
      <c r="I16" s="182">
        <v>2</v>
      </c>
      <c r="J16" s="185">
        <f t="shared" si="1"/>
        <v>11905.14</v>
      </c>
      <c r="K16" s="178">
        <f t="shared" si="2"/>
        <v>13227.89</v>
      </c>
      <c r="L16" s="109">
        <v>43344</v>
      </c>
      <c r="M16" s="110">
        <v>44439</v>
      </c>
      <c r="N16" s="111"/>
      <c r="O16" s="112"/>
      <c r="P16" s="177">
        <f t="shared" si="0"/>
        <v>1322.75</v>
      </c>
      <c r="Q16" s="2"/>
    </row>
    <row r="17" spans="1:17">
      <c r="A17" s="179" t="s">
        <v>644</v>
      </c>
      <c r="B17" s="179" t="s">
        <v>645</v>
      </c>
      <c r="C17" s="180">
        <v>22455</v>
      </c>
      <c r="D17" s="181"/>
      <c r="E17" s="235">
        <v>1</v>
      </c>
      <c r="F17" s="183">
        <v>1</v>
      </c>
      <c r="G17" s="184"/>
      <c r="H17" s="182"/>
      <c r="I17" s="182">
        <v>2</v>
      </c>
      <c r="J17" s="185">
        <f t="shared" si="1"/>
        <v>11905.14</v>
      </c>
      <c r="K17" s="178">
        <f t="shared" si="2"/>
        <v>13227.89</v>
      </c>
      <c r="L17" s="109">
        <v>43344</v>
      </c>
      <c r="M17" s="110">
        <v>44439</v>
      </c>
      <c r="N17" s="111"/>
      <c r="O17" s="112"/>
      <c r="P17" s="177">
        <f t="shared" si="0"/>
        <v>1322.75</v>
      </c>
      <c r="Q17" s="2"/>
    </row>
    <row r="18" spans="1:17">
      <c r="A18" s="179" t="s">
        <v>668</v>
      </c>
      <c r="B18" s="179" t="s">
        <v>669</v>
      </c>
      <c r="C18" s="180"/>
      <c r="D18" s="181"/>
      <c r="E18" s="235"/>
      <c r="F18" s="183">
        <v>1</v>
      </c>
      <c r="G18" s="184"/>
      <c r="H18" s="182"/>
      <c r="I18" s="182">
        <v>2</v>
      </c>
      <c r="J18" s="185">
        <f>K34</f>
        <v>11905.14</v>
      </c>
      <c r="K18" s="178">
        <f>F34</f>
        <v>13227.89</v>
      </c>
      <c r="L18" s="109">
        <v>43709</v>
      </c>
      <c r="M18" s="110">
        <v>44804</v>
      </c>
      <c r="N18" s="111"/>
      <c r="O18" s="112"/>
      <c r="P18" s="177">
        <f t="shared" si="0"/>
        <v>1322.75</v>
      </c>
      <c r="Q18" s="2"/>
    </row>
    <row r="19" spans="1:17">
      <c r="A19" s="179" t="s">
        <v>670</v>
      </c>
      <c r="B19" s="179" t="s">
        <v>671</v>
      </c>
      <c r="C19" s="180"/>
      <c r="D19" s="181"/>
      <c r="E19" s="235"/>
      <c r="F19" s="183">
        <v>2</v>
      </c>
      <c r="G19" s="184"/>
      <c r="H19" s="182"/>
      <c r="I19" s="182">
        <v>3</v>
      </c>
      <c r="J19" s="185">
        <f>M34</f>
        <v>10450.049999999999</v>
      </c>
      <c r="K19" s="178">
        <f>K34</f>
        <v>11905.14</v>
      </c>
      <c r="L19" s="109">
        <v>43709</v>
      </c>
      <c r="M19" s="110">
        <v>44804</v>
      </c>
      <c r="N19" s="111"/>
      <c r="O19" s="112"/>
      <c r="P19" s="177">
        <f t="shared" si="0"/>
        <v>1455.09</v>
      </c>
      <c r="Q19" s="2"/>
    </row>
    <row r="20" spans="1:17">
      <c r="A20" s="179" t="s">
        <v>646</v>
      </c>
      <c r="B20" s="179" t="s">
        <v>647</v>
      </c>
      <c r="C20" s="180">
        <v>23334</v>
      </c>
      <c r="D20" s="181"/>
      <c r="E20" s="235"/>
      <c r="F20" s="183">
        <v>1</v>
      </c>
      <c r="G20" s="184"/>
      <c r="H20" s="182"/>
      <c r="I20" s="182">
        <v>2</v>
      </c>
      <c r="J20" s="185">
        <f>$K$34</f>
        <v>11905.14</v>
      </c>
      <c r="K20" s="178">
        <f>$F$34</f>
        <v>13227.89</v>
      </c>
      <c r="L20" s="109">
        <v>43709</v>
      </c>
      <c r="M20" s="110">
        <v>44804</v>
      </c>
      <c r="N20" s="111"/>
      <c r="O20" s="112"/>
      <c r="P20" s="177">
        <f t="shared" si="0"/>
        <v>1322.75</v>
      </c>
      <c r="Q20" s="2"/>
    </row>
    <row r="21" spans="1:17">
      <c r="A21" s="179" t="s">
        <v>159</v>
      </c>
      <c r="B21" s="179" t="s">
        <v>74</v>
      </c>
      <c r="C21" s="180">
        <v>22024</v>
      </c>
      <c r="D21" s="181"/>
      <c r="E21" s="235">
        <v>1</v>
      </c>
      <c r="F21" s="183">
        <v>1</v>
      </c>
      <c r="G21" s="184"/>
      <c r="H21" s="182"/>
      <c r="I21" s="182">
        <v>2</v>
      </c>
      <c r="J21" s="185">
        <f>$K$34</f>
        <v>11905.14</v>
      </c>
      <c r="K21" s="178">
        <f>$F$34</f>
        <v>13227.89</v>
      </c>
      <c r="L21" s="109">
        <v>43344</v>
      </c>
      <c r="M21" s="110">
        <v>44439</v>
      </c>
      <c r="N21" s="111"/>
      <c r="O21" s="112"/>
      <c r="P21" s="177">
        <f t="shared" si="0"/>
        <v>1322.75</v>
      </c>
      <c r="Q21" s="2"/>
    </row>
    <row r="22" spans="1:17">
      <c r="A22" s="179" t="s">
        <v>648</v>
      </c>
      <c r="B22" s="179" t="s">
        <v>649</v>
      </c>
      <c r="C22" s="180">
        <v>23368</v>
      </c>
      <c r="D22" s="181"/>
      <c r="E22" s="235"/>
      <c r="F22" s="183">
        <v>2</v>
      </c>
      <c r="G22" s="184"/>
      <c r="H22" s="182"/>
      <c r="I22" s="182">
        <v>3</v>
      </c>
      <c r="J22" s="185">
        <f>M34</f>
        <v>10450.049999999999</v>
      </c>
      <c r="K22" s="178">
        <f>K34</f>
        <v>11905.14</v>
      </c>
      <c r="L22" s="109">
        <v>43709</v>
      </c>
      <c r="M22" s="110">
        <v>44804</v>
      </c>
      <c r="N22" s="111"/>
      <c r="O22" s="112"/>
      <c r="P22" s="177">
        <f t="shared" si="0"/>
        <v>1455.09</v>
      </c>
      <c r="Q22" s="2"/>
    </row>
    <row r="23" spans="1:17">
      <c r="A23" s="179" t="s">
        <v>650</v>
      </c>
      <c r="B23" s="179" t="s">
        <v>641</v>
      </c>
      <c r="C23" s="180">
        <v>24685</v>
      </c>
      <c r="D23" s="181"/>
      <c r="E23" s="235"/>
      <c r="F23" s="183">
        <v>1</v>
      </c>
      <c r="G23" s="184"/>
      <c r="H23" s="182"/>
      <c r="I23" s="182">
        <v>2</v>
      </c>
      <c r="J23" s="185">
        <f>$K$34</f>
        <v>11905.14</v>
      </c>
      <c r="K23" s="178">
        <f>$F$34</f>
        <v>13227.89</v>
      </c>
      <c r="L23" s="109">
        <v>43709</v>
      </c>
      <c r="M23" s="110">
        <v>44804</v>
      </c>
      <c r="N23" s="111"/>
      <c r="O23" s="112"/>
      <c r="P23" s="177">
        <f t="shared" si="0"/>
        <v>1322.75</v>
      </c>
      <c r="Q23" s="2"/>
    </row>
    <row r="24" spans="1:17">
      <c r="A24" s="179" t="s">
        <v>164</v>
      </c>
      <c r="B24" s="179" t="s">
        <v>165</v>
      </c>
      <c r="C24" s="180">
        <v>22658</v>
      </c>
      <c r="D24" s="181"/>
      <c r="E24" s="235">
        <v>2</v>
      </c>
      <c r="F24" s="183">
        <v>3</v>
      </c>
      <c r="G24" s="184"/>
      <c r="H24" s="182"/>
      <c r="I24" s="182">
        <v>3</v>
      </c>
      <c r="J24" s="185">
        <f>M34</f>
        <v>10450.049999999999</v>
      </c>
      <c r="K24" s="178">
        <f>K34</f>
        <v>11905.14</v>
      </c>
      <c r="L24" s="109">
        <v>43344</v>
      </c>
      <c r="M24" s="110">
        <v>44439</v>
      </c>
      <c r="N24" s="111"/>
      <c r="O24" s="112"/>
      <c r="P24" s="177">
        <f t="shared" si="0"/>
        <v>1455.09</v>
      </c>
      <c r="Q24" s="2"/>
    </row>
    <row r="25" spans="1:17">
      <c r="A25" s="179" t="s">
        <v>651</v>
      </c>
      <c r="B25" s="179" t="s">
        <v>652</v>
      </c>
      <c r="C25" s="180">
        <v>28970</v>
      </c>
      <c r="D25" s="181"/>
      <c r="E25" s="235"/>
      <c r="F25" s="183">
        <v>1</v>
      </c>
      <c r="G25" s="184"/>
      <c r="H25" s="182"/>
      <c r="I25" s="182">
        <v>2</v>
      </c>
      <c r="J25" s="185">
        <f>$K$34</f>
        <v>11905.14</v>
      </c>
      <c r="K25" s="178">
        <f>$F$34</f>
        <v>13227.89</v>
      </c>
      <c r="L25" s="109">
        <v>43709</v>
      </c>
      <c r="M25" s="110">
        <v>44804</v>
      </c>
      <c r="N25" s="111"/>
      <c r="O25" s="112"/>
      <c r="P25" s="177">
        <f t="shared" si="0"/>
        <v>1322.75</v>
      </c>
      <c r="Q25" s="2"/>
    </row>
    <row r="26" spans="1:17">
      <c r="A26" s="179" t="s">
        <v>653</v>
      </c>
      <c r="B26" s="179" t="s">
        <v>628</v>
      </c>
      <c r="C26" s="180">
        <v>22273</v>
      </c>
      <c r="D26" s="181"/>
      <c r="E26" s="235">
        <v>1</v>
      </c>
      <c r="F26" s="183">
        <v>1</v>
      </c>
      <c r="G26" s="184"/>
      <c r="H26" s="182"/>
      <c r="I26" s="182">
        <v>2</v>
      </c>
      <c r="J26" s="185">
        <f>$K$34</f>
        <v>11905.14</v>
      </c>
      <c r="K26" s="178">
        <f>$F$34</f>
        <v>13227.89</v>
      </c>
      <c r="L26" s="109">
        <v>43344</v>
      </c>
      <c r="M26" s="110">
        <v>44439</v>
      </c>
      <c r="N26" s="111"/>
      <c r="O26" s="112"/>
      <c r="P26" s="177">
        <f t="shared" si="0"/>
        <v>1322.75</v>
      </c>
      <c r="Q26" s="2"/>
    </row>
    <row r="27" spans="1:17">
      <c r="A27" s="179" t="s">
        <v>654</v>
      </c>
      <c r="B27" s="179" t="s">
        <v>639</v>
      </c>
      <c r="C27" s="180">
        <v>22994</v>
      </c>
      <c r="D27" s="181"/>
      <c r="E27" s="235">
        <v>2</v>
      </c>
      <c r="F27" s="183">
        <v>2</v>
      </c>
      <c r="G27" s="184"/>
      <c r="H27" s="182"/>
      <c r="I27" s="182">
        <v>3</v>
      </c>
      <c r="J27" s="185">
        <f>M34</f>
        <v>10450.049999999999</v>
      </c>
      <c r="K27" s="178">
        <f>K34</f>
        <v>11905.14</v>
      </c>
      <c r="L27" s="109">
        <v>43344</v>
      </c>
      <c r="M27" s="110">
        <v>44439</v>
      </c>
      <c r="N27" s="111"/>
      <c r="O27" s="112"/>
      <c r="P27" s="177">
        <f t="shared" si="0"/>
        <v>1455.09</v>
      </c>
      <c r="Q27" s="2"/>
    </row>
    <row r="28" spans="1:17">
      <c r="A28" s="179" t="s">
        <v>160</v>
      </c>
      <c r="B28" s="179" t="s">
        <v>161</v>
      </c>
      <c r="C28" s="180">
        <v>20172</v>
      </c>
      <c r="D28" s="181"/>
      <c r="E28" s="235">
        <v>1</v>
      </c>
      <c r="F28" s="183">
        <v>2</v>
      </c>
      <c r="G28" s="184"/>
      <c r="H28" s="182"/>
      <c r="I28" s="182">
        <v>2</v>
      </c>
      <c r="J28" s="185">
        <f>$K$34</f>
        <v>11905.14</v>
      </c>
      <c r="K28" s="178">
        <f>F34</f>
        <v>13227.89</v>
      </c>
      <c r="L28" s="109">
        <v>43344</v>
      </c>
      <c r="M28" s="110">
        <v>44439</v>
      </c>
      <c r="N28" s="111"/>
      <c r="O28" s="112"/>
      <c r="P28" s="177">
        <f t="shared" si="0"/>
        <v>1322.75</v>
      </c>
      <c r="Q28" s="2"/>
    </row>
    <row r="29" spans="1:17">
      <c r="A29" s="179" t="s">
        <v>655</v>
      </c>
      <c r="B29" s="179" t="s">
        <v>656</v>
      </c>
      <c r="C29" s="180">
        <v>25995</v>
      </c>
      <c r="D29" s="181"/>
      <c r="E29" s="235"/>
      <c r="F29" s="183">
        <v>1</v>
      </c>
      <c r="G29" s="184"/>
      <c r="H29" s="182"/>
      <c r="I29" s="182">
        <v>2</v>
      </c>
      <c r="J29" s="185">
        <f>$K$34</f>
        <v>11905.14</v>
      </c>
      <c r="K29" s="178">
        <f>$F$34</f>
        <v>13227.89</v>
      </c>
      <c r="L29" s="109">
        <v>43709</v>
      </c>
      <c r="M29" s="110">
        <v>44805</v>
      </c>
      <c r="N29" s="111"/>
      <c r="O29" s="112"/>
      <c r="P29" s="177">
        <f t="shared" si="0"/>
        <v>1322.75</v>
      </c>
      <c r="Q29" s="2"/>
    </row>
    <row r="30" spans="1:17">
      <c r="A30" s="179" t="s">
        <v>657</v>
      </c>
      <c r="B30" s="179" t="s">
        <v>658</v>
      </c>
      <c r="C30" s="180">
        <v>21072</v>
      </c>
      <c r="D30" s="181"/>
      <c r="E30" s="235">
        <v>1</v>
      </c>
      <c r="F30" s="183">
        <v>1</v>
      </c>
      <c r="G30" s="184"/>
      <c r="H30" s="182"/>
      <c r="I30" s="182">
        <v>2</v>
      </c>
      <c r="J30" s="185">
        <f>$K$34</f>
        <v>11905.14</v>
      </c>
      <c r="K30" s="178">
        <f>$F$34</f>
        <v>13227.89</v>
      </c>
      <c r="L30" s="109">
        <v>43344</v>
      </c>
      <c r="M30" s="110">
        <v>44439</v>
      </c>
      <c r="N30" s="111"/>
      <c r="O30" s="112"/>
      <c r="P30" s="177">
        <f t="shared" si="0"/>
        <v>1322.75</v>
      </c>
      <c r="Q30" s="2"/>
    </row>
    <row r="31" spans="1:17" ht="16.5" thickBot="1">
      <c r="L31" s="423" t="s">
        <v>84</v>
      </c>
      <c r="M31" s="424"/>
      <c r="N31" s="424"/>
      <c r="O31" s="424"/>
      <c r="P31" s="192">
        <f>SUM(P3:P30)</f>
        <v>37963.379999999997</v>
      </c>
      <c r="Q31" s="2"/>
    </row>
    <row r="32" spans="1:17" ht="17.25" thickTop="1" thickBot="1">
      <c r="Q32" s="2"/>
    </row>
    <row r="33" spans="1:17" ht="16.5" thickTop="1">
      <c r="A33" s="193"/>
      <c r="C33" s="436" t="s">
        <v>620</v>
      </c>
      <c r="D33" s="437"/>
      <c r="E33" s="438"/>
      <c r="F33" s="433" t="s">
        <v>14</v>
      </c>
      <c r="G33" s="434"/>
      <c r="H33" s="434"/>
      <c r="I33" s="434"/>
      <c r="J33" s="435"/>
      <c r="K33" s="426" t="s">
        <v>15</v>
      </c>
      <c r="L33" s="426"/>
      <c r="M33" s="426" t="s">
        <v>16</v>
      </c>
      <c r="N33" s="426"/>
      <c r="O33" s="429"/>
      <c r="Q33" s="2"/>
    </row>
    <row r="34" spans="1:17" ht="16.5" thickBot="1">
      <c r="A34" s="89"/>
      <c r="C34" s="439"/>
      <c r="D34" s="440"/>
      <c r="E34" s="441"/>
      <c r="F34" s="427">
        <f ca="1">'PROSPETTO 2020.21 '!F53</f>
        <v>13227.89</v>
      </c>
      <c r="G34" s="428"/>
      <c r="H34" s="428"/>
      <c r="I34" s="428"/>
      <c r="J34" s="428"/>
      <c r="K34" s="428">
        <f ca="1">'PROSPETTO 2020.21 '!F52</f>
        <v>11905.14</v>
      </c>
      <c r="L34" s="428"/>
      <c r="M34" s="430">
        <f ca="1">'PROSPETTO 2020.21 '!F51</f>
        <v>10450.049999999999</v>
      </c>
      <c r="N34" s="431"/>
      <c r="O34" s="432"/>
    </row>
    <row r="35" spans="1:17" ht="16.5" thickTop="1">
      <c r="A35" s="89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</row>
    <row r="36" spans="1:17" ht="16.5" customHeight="1">
      <c r="A36" s="89"/>
      <c r="E36" s="417"/>
      <c r="F36" s="417"/>
      <c r="G36" s="420"/>
      <c r="H36" s="420"/>
      <c r="I36" s="420"/>
      <c r="J36" s="186"/>
      <c r="K36" s="186"/>
      <c r="L36" s="418" t="s">
        <v>41</v>
      </c>
      <c r="M36" s="418"/>
      <c r="N36" s="418"/>
      <c r="O36" s="418"/>
      <c r="P36" s="166"/>
    </row>
    <row r="37" spans="1:17">
      <c r="A37" s="89"/>
      <c r="E37" s="417"/>
      <c r="F37" s="417"/>
      <c r="G37" s="417"/>
      <c r="H37" s="417"/>
      <c r="I37" s="417"/>
      <c r="J37" s="187"/>
      <c r="K37" s="187"/>
      <c r="L37" s="418"/>
      <c r="M37" s="418"/>
      <c r="N37" s="418"/>
      <c r="O37" s="418"/>
      <c r="P37" s="166"/>
    </row>
    <row r="38" spans="1:17">
      <c r="A38" s="89"/>
      <c r="E38" s="417"/>
      <c r="F38" s="417"/>
      <c r="G38" s="420"/>
      <c r="H38" s="420"/>
      <c r="I38" s="420"/>
      <c r="J38" s="186"/>
      <c r="K38" s="186"/>
      <c r="L38" s="419" t="s">
        <v>120</v>
      </c>
      <c r="M38" s="419"/>
      <c r="N38" s="419"/>
      <c r="O38" s="419"/>
    </row>
    <row r="39" spans="1:17">
      <c r="A39" s="101"/>
      <c r="B39" s="101"/>
      <c r="C39" s="115"/>
      <c r="D39" s="101"/>
      <c r="E39" s="101"/>
      <c r="L39" s="419"/>
      <c r="M39" s="419"/>
      <c r="N39" s="419"/>
      <c r="O39" s="419"/>
    </row>
    <row r="43" spans="1:17" ht="15.75" customHeight="1"/>
    <row r="45" spans="1:17" ht="15.75" customHeight="1"/>
    <row r="64" ht="21.6" customHeight="1"/>
  </sheetData>
  <mergeCells count="22">
    <mergeCell ref="A1:C1"/>
    <mergeCell ref="L1:O1"/>
    <mergeCell ref="M33:O33"/>
    <mergeCell ref="M34:O34"/>
    <mergeCell ref="F33:J33"/>
    <mergeCell ref="C33:E34"/>
    <mergeCell ref="P1:P2"/>
    <mergeCell ref="G35:I35"/>
    <mergeCell ref="G36:I36"/>
    <mergeCell ref="E35:F36"/>
    <mergeCell ref="L31:O31"/>
    <mergeCell ref="J35:L35"/>
    <mergeCell ref="D1:K1"/>
    <mergeCell ref="K33:L33"/>
    <mergeCell ref="F34:J34"/>
    <mergeCell ref="K34:L34"/>
    <mergeCell ref="M35:O35"/>
    <mergeCell ref="L36:O37"/>
    <mergeCell ref="G37:I37"/>
    <mergeCell ref="E37:F38"/>
    <mergeCell ref="L38:O39"/>
    <mergeCell ref="G38:I38"/>
  </mergeCells>
  <phoneticPr fontId="0" type="noConversion"/>
  <printOptions horizontalCentered="1"/>
  <pageMargins left="0" right="0" top="0.59055118110236227" bottom="0.51181102362204722" header="0.31496062992125984" footer="0.31496062992125984"/>
  <pageSetup paperSize="9" orientation="landscape" r:id="rId1"/>
  <headerFooter>
    <oddHeader>&amp;C&amp;"-,Grassetto"&amp;12RETR. POSIZIONE DIRIGENTI SCOLASTICI - SALVAGUARDIA  A.S. 2017/18&amp;R&amp;"-,Corsivo"All. 3   &amp;K00+000........</oddHeader>
    <oddFooter>&amp;R&amp;P / &amp;N&amp;K00+000..........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64"/>
  <sheetViews>
    <sheetView topLeftCell="A43" workbookViewId="0">
      <selection activeCell="C55" sqref="C55"/>
    </sheetView>
  </sheetViews>
  <sheetFormatPr defaultRowHeight="15"/>
  <cols>
    <col min="1" max="1" width="25.85546875" bestFit="1" customWidth="1"/>
    <col min="2" max="2" width="7.28515625" bestFit="1" customWidth="1"/>
    <col min="3" max="3" width="16.85546875" customWidth="1"/>
    <col min="4" max="4" width="25" bestFit="1" customWidth="1"/>
    <col min="5" max="5" width="12.140625" bestFit="1" customWidth="1"/>
    <col min="6" max="6" width="20.28515625" customWidth="1"/>
    <col min="7" max="7" width="10.7109375" customWidth="1"/>
  </cols>
  <sheetData>
    <row r="1" spans="1:10">
      <c r="A1" s="445" t="s">
        <v>134</v>
      </c>
      <c r="B1" s="446"/>
      <c r="C1" s="446"/>
      <c r="D1" s="446"/>
      <c r="E1" s="446"/>
      <c r="F1" s="446"/>
      <c r="G1" s="446"/>
      <c r="H1" s="446"/>
      <c r="I1" s="446"/>
      <c r="J1" s="447"/>
    </row>
    <row r="2" spans="1:10">
      <c r="A2" s="448"/>
      <c r="B2" s="449"/>
      <c r="C2" s="449"/>
      <c r="D2" s="449"/>
      <c r="E2" s="449"/>
      <c r="F2" s="449"/>
      <c r="G2" s="449"/>
      <c r="H2" s="449"/>
      <c r="I2" s="449"/>
      <c r="J2" s="450"/>
    </row>
    <row r="5" spans="1:10">
      <c r="A5" s="442" t="s">
        <v>135</v>
      </c>
      <c r="B5" s="443"/>
      <c r="C5" s="443"/>
      <c r="D5" s="443"/>
      <c r="E5" s="443"/>
      <c r="F5" s="443"/>
      <c r="G5" s="444"/>
    </row>
    <row r="6" spans="1:10" ht="29.45" customHeight="1">
      <c r="A6" s="209" t="s">
        <v>136</v>
      </c>
      <c r="B6" s="209" t="s">
        <v>137</v>
      </c>
      <c r="C6" s="209" t="s">
        <v>612</v>
      </c>
      <c r="D6" s="209" t="s">
        <v>613</v>
      </c>
      <c r="E6" s="209" t="s">
        <v>140</v>
      </c>
      <c r="F6" s="209" t="s">
        <v>141</v>
      </c>
      <c r="G6" s="209" t="s">
        <v>142</v>
      </c>
    </row>
    <row r="7" spans="1:10">
      <c r="A7" s="226" t="s">
        <v>183</v>
      </c>
      <c r="B7" s="228">
        <v>3</v>
      </c>
      <c r="C7" s="229">
        <f ca="1">'PROSPETTO 2020.21 '!H28</f>
        <v>12565.11</v>
      </c>
      <c r="D7" s="229">
        <f>C7/12</f>
        <v>1047.0899999999999</v>
      </c>
      <c r="E7" s="228">
        <v>6</v>
      </c>
      <c r="F7" s="229">
        <f>D7*E7</f>
        <v>6282.54</v>
      </c>
      <c r="G7" s="229">
        <f>C7-F7</f>
        <v>6282.57</v>
      </c>
    </row>
    <row r="8" spans="1:10">
      <c r="A8" s="226" t="s">
        <v>182</v>
      </c>
      <c r="B8" s="228">
        <v>1</v>
      </c>
      <c r="C8" s="229">
        <f ca="1">'PROSPETTO 2020.21 '!H28</f>
        <v>12565.11</v>
      </c>
      <c r="D8" s="229">
        <f t="shared" ref="D8:D17" si="0">C8/12</f>
        <v>1047.0899999999999</v>
      </c>
      <c r="E8" s="228">
        <v>7</v>
      </c>
      <c r="F8" s="229">
        <f>D8*E8</f>
        <v>7329.63</v>
      </c>
      <c r="G8" s="229">
        <f t="shared" ref="G8:G17" si="1">C8-F8</f>
        <v>5235.4799999999996</v>
      </c>
    </row>
    <row r="9" spans="1:10">
      <c r="A9" s="227" t="s">
        <v>617</v>
      </c>
      <c r="B9" s="228">
        <v>2</v>
      </c>
      <c r="C9" s="229">
        <f ca="1">'PROSPETTO 2020.21 '!H28</f>
        <v>12565.11</v>
      </c>
      <c r="D9" s="229">
        <f t="shared" si="0"/>
        <v>1047.0899999999999</v>
      </c>
      <c r="E9" s="228">
        <v>4</v>
      </c>
      <c r="F9" s="229">
        <f>D9*E9</f>
        <v>4188.3599999999997</v>
      </c>
      <c r="G9" s="229">
        <f t="shared" si="1"/>
        <v>8376.75</v>
      </c>
    </row>
    <row r="10" spans="1:10">
      <c r="A10" s="226" t="s">
        <v>184</v>
      </c>
      <c r="B10" s="228">
        <v>2</v>
      </c>
      <c r="C10" s="229">
        <f ca="1">'PROSPETTO 2020.21 '!H28</f>
        <v>12565.11</v>
      </c>
      <c r="D10" s="229">
        <f t="shared" si="0"/>
        <v>1047.0899999999999</v>
      </c>
      <c r="E10" s="228">
        <v>11</v>
      </c>
      <c r="F10" s="229">
        <f t="shared" ref="F10:F17" si="2">D10*E10</f>
        <v>11517.99</v>
      </c>
      <c r="G10" s="229">
        <f t="shared" si="1"/>
        <v>1047.1199999999999</v>
      </c>
    </row>
    <row r="11" spans="1:10">
      <c r="A11" s="226" t="s">
        <v>190</v>
      </c>
      <c r="B11" s="228">
        <v>2</v>
      </c>
      <c r="C11" s="229">
        <f ca="1">'PROSPETTO 2020.21 '!H28</f>
        <v>12565.11</v>
      </c>
      <c r="D11" s="229">
        <f t="shared" si="0"/>
        <v>1047.0899999999999</v>
      </c>
      <c r="E11" s="228">
        <v>9</v>
      </c>
      <c r="F11" s="229">
        <f t="shared" si="2"/>
        <v>9423.81</v>
      </c>
      <c r="G11" s="229">
        <f t="shared" si="1"/>
        <v>3141.3</v>
      </c>
    </row>
    <row r="12" spans="1:10">
      <c r="A12" s="227" t="s">
        <v>185</v>
      </c>
      <c r="B12" s="228">
        <v>3</v>
      </c>
      <c r="C12" s="229">
        <f ca="1">'PROSPETTO 2020.21 '!H28</f>
        <v>12565.11</v>
      </c>
      <c r="D12" s="229">
        <f t="shared" si="0"/>
        <v>1047.0899999999999</v>
      </c>
      <c r="E12" s="228">
        <v>4</v>
      </c>
      <c r="F12" s="229">
        <f t="shared" si="2"/>
        <v>4188.3599999999997</v>
      </c>
      <c r="G12" s="229">
        <f t="shared" si="1"/>
        <v>8376.75</v>
      </c>
    </row>
    <row r="13" spans="1:10">
      <c r="A13" s="227" t="s">
        <v>186</v>
      </c>
      <c r="B13" s="228">
        <v>2</v>
      </c>
      <c r="C13" s="229">
        <f ca="1">'PROSPETTO 2020.21 '!H28</f>
        <v>12565.11</v>
      </c>
      <c r="D13" s="229">
        <f t="shared" si="0"/>
        <v>1047.0899999999999</v>
      </c>
      <c r="E13" s="228">
        <v>8</v>
      </c>
      <c r="F13" s="229">
        <f t="shared" si="2"/>
        <v>8376.7199999999993</v>
      </c>
      <c r="G13" s="229">
        <f t="shared" si="1"/>
        <v>4188.3900000000003</v>
      </c>
    </row>
    <row r="14" spans="1:10">
      <c r="A14" s="227" t="s">
        <v>187</v>
      </c>
      <c r="B14" s="228">
        <v>2</v>
      </c>
      <c r="C14" s="229">
        <f ca="1">'PROSPETTO 2020.21 '!H28</f>
        <v>12565.11</v>
      </c>
      <c r="D14" s="229">
        <f t="shared" si="0"/>
        <v>1047.0899999999999</v>
      </c>
      <c r="E14" s="228">
        <v>6</v>
      </c>
      <c r="F14" s="229">
        <f t="shared" si="2"/>
        <v>6282.54</v>
      </c>
      <c r="G14" s="229">
        <f t="shared" si="1"/>
        <v>6282.57</v>
      </c>
    </row>
    <row r="15" spans="1:10">
      <c r="A15" s="227" t="s">
        <v>188</v>
      </c>
      <c r="B15" s="228">
        <v>2</v>
      </c>
      <c r="C15" s="229">
        <f ca="1">'PROSPETTO 2020.21 '!H28</f>
        <v>12565.11</v>
      </c>
      <c r="D15" s="229">
        <f t="shared" si="0"/>
        <v>1047.0899999999999</v>
      </c>
      <c r="E15" s="228">
        <v>10</v>
      </c>
      <c r="F15" s="229">
        <f t="shared" si="2"/>
        <v>10470.9</v>
      </c>
      <c r="G15" s="229">
        <f t="shared" si="1"/>
        <v>2094.21</v>
      </c>
    </row>
    <row r="16" spans="1:10">
      <c r="A16" s="227" t="s">
        <v>618</v>
      </c>
      <c r="B16" s="228">
        <v>2</v>
      </c>
      <c r="C16" s="229">
        <f ca="1">'PROSPETTO 2020.21 '!H28</f>
        <v>12565.11</v>
      </c>
      <c r="D16" s="229">
        <f t="shared" si="0"/>
        <v>1047.0899999999999</v>
      </c>
      <c r="E16" s="228">
        <v>10</v>
      </c>
      <c r="F16" s="229">
        <f t="shared" si="2"/>
        <v>10470.9</v>
      </c>
      <c r="G16" s="229">
        <f t="shared" si="1"/>
        <v>2094.21</v>
      </c>
    </row>
    <row r="17" spans="1:7">
      <c r="A17" s="227" t="s">
        <v>189</v>
      </c>
      <c r="B17" s="228">
        <v>2</v>
      </c>
      <c r="C17" s="229">
        <f ca="1">'PROSPETTO 2020.21 '!H28</f>
        <v>12565.11</v>
      </c>
      <c r="D17" s="229">
        <f t="shared" si="0"/>
        <v>1047.0899999999999</v>
      </c>
      <c r="E17" s="228">
        <v>4</v>
      </c>
      <c r="F17" s="229">
        <f t="shared" si="2"/>
        <v>4188.3599999999997</v>
      </c>
      <c r="G17" s="229">
        <f t="shared" si="1"/>
        <v>8376.75</v>
      </c>
    </row>
    <row r="18" spans="1:7" ht="15.6" customHeight="1">
      <c r="E18" s="230"/>
      <c r="F18" s="232" t="s">
        <v>149</v>
      </c>
      <c r="G18" s="231">
        <f>SUM(G7:G17)</f>
        <v>55496.1</v>
      </c>
    </row>
    <row r="21" spans="1:7">
      <c r="A21" s="451"/>
      <c r="B21" s="451"/>
      <c r="C21" s="451"/>
      <c r="D21" s="451"/>
      <c r="E21" s="451"/>
      <c r="F21" s="451"/>
      <c r="G21" s="451"/>
    </row>
    <row r="23" spans="1:7">
      <c r="A23" s="442" t="s">
        <v>155</v>
      </c>
      <c r="B23" s="443"/>
      <c r="C23" s="443"/>
      <c r="D23" s="443"/>
      <c r="E23" s="443"/>
      <c r="F23" s="443"/>
      <c r="G23" s="444"/>
    </row>
    <row r="24" spans="1:7" ht="30">
      <c r="A24" s="209" t="s">
        <v>136</v>
      </c>
      <c r="B24" s="209" t="s">
        <v>137</v>
      </c>
      <c r="C24" s="209" t="s">
        <v>138</v>
      </c>
      <c r="D24" s="209" t="s">
        <v>139</v>
      </c>
      <c r="E24" s="209" t="s">
        <v>140</v>
      </c>
      <c r="F24" s="209" t="s">
        <v>141</v>
      </c>
      <c r="G24" s="209" t="s">
        <v>142</v>
      </c>
    </row>
    <row r="25" spans="1:7">
      <c r="A25" s="226" t="s">
        <v>183</v>
      </c>
      <c r="B25" s="228">
        <v>3</v>
      </c>
      <c r="C25" s="229">
        <f ca="1">'PROSPETTO 2020.21 '!F51</f>
        <v>10450.049999999999</v>
      </c>
      <c r="D25" s="229">
        <f>C25/12</f>
        <v>870.84</v>
      </c>
      <c r="E25" s="228">
        <v>6</v>
      </c>
      <c r="F25" s="229">
        <f>D25*E25</f>
        <v>5225.04</v>
      </c>
      <c r="G25" s="229">
        <f>C25-F25</f>
        <v>5225.01</v>
      </c>
    </row>
    <row r="26" spans="1:7">
      <c r="A26" s="226" t="s">
        <v>182</v>
      </c>
      <c r="B26" s="228">
        <v>1</v>
      </c>
      <c r="C26" s="229">
        <f ca="1">'PROSPETTO 2020.21 '!F53</f>
        <v>13227.89</v>
      </c>
      <c r="D26" s="229">
        <f t="shared" ref="D26:D35" si="3">C26/12</f>
        <v>1102.32</v>
      </c>
      <c r="E26" s="228">
        <v>7</v>
      </c>
      <c r="F26" s="229">
        <f>D26*E26</f>
        <v>7716.24</v>
      </c>
      <c r="G26" s="229">
        <f t="shared" ref="G26:G35" si="4">C26-F26</f>
        <v>5511.65</v>
      </c>
    </row>
    <row r="27" spans="1:7">
      <c r="A27" s="227" t="s">
        <v>617</v>
      </c>
      <c r="B27" s="228">
        <v>2</v>
      </c>
      <c r="C27" s="229">
        <f ca="1">'PROSPETTO 2020.21 '!F52</f>
        <v>11905.14</v>
      </c>
      <c r="D27" s="229">
        <f t="shared" si="3"/>
        <v>992.1</v>
      </c>
      <c r="E27" s="228">
        <v>4</v>
      </c>
      <c r="F27" s="229">
        <f>D27*E27</f>
        <v>3968.4</v>
      </c>
      <c r="G27" s="229">
        <f t="shared" si="4"/>
        <v>7936.74</v>
      </c>
    </row>
    <row r="28" spans="1:7" ht="14.45" customHeight="1">
      <c r="A28" s="226" t="s">
        <v>184</v>
      </c>
      <c r="B28" s="228">
        <v>2</v>
      </c>
      <c r="C28" s="229">
        <f ca="1">'PROSPETTO 2020.21 '!F52</f>
        <v>11905.14</v>
      </c>
      <c r="D28" s="229">
        <f t="shared" si="3"/>
        <v>992.1</v>
      </c>
      <c r="E28" s="228">
        <v>11</v>
      </c>
      <c r="F28" s="229">
        <f t="shared" ref="F28:F35" si="5">D28*E28</f>
        <v>10913.1</v>
      </c>
      <c r="G28" s="229">
        <f t="shared" si="4"/>
        <v>992.04</v>
      </c>
    </row>
    <row r="29" spans="1:7">
      <c r="A29" s="226" t="s">
        <v>190</v>
      </c>
      <c r="B29" s="228">
        <v>2</v>
      </c>
      <c r="C29" s="229">
        <f ca="1">'PROSPETTO 2020.21 '!F52</f>
        <v>11905.14</v>
      </c>
      <c r="D29" s="229">
        <f t="shared" si="3"/>
        <v>992.1</v>
      </c>
      <c r="E29" s="228">
        <v>9</v>
      </c>
      <c r="F29" s="229">
        <f t="shared" si="5"/>
        <v>8928.9</v>
      </c>
      <c r="G29" s="229">
        <f t="shared" si="4"/>
        <v>2976.24</v>
      </c>
    </row>
    <row r="30" spans="1:7">
      <c r="A30" s="227" t="s">
        <v>185</v>
      </c>
      <c r="B30" s="228">
        <v>3</v>
      </c>
      <c r="C30" s="229">
        <f ca="1">'PROSPETTO 2020.21 '!F51</f>
        <v>10450.049999999999</v>
      </c>
      <c r="D30" s="229">
        <f t="shared" si="3"/>
        <v>870.84</v>
      </c>
      <c r="E30" s="228">
        <v>4</v>
      </c>
      <c r="F30" s="229">
        <f t="shared" si="5"/>
        <v>3483.36</v>
      </c>
      <c r="G30" s="229">
        <f t="shared" si="4"/>
        <v>6966.69</v>
      </c>
    </row>
    <row r="31" spans="1:7">
      <c r="A31" s="227" t="s">
        <v>186</v>
      </c>
      <c r="B31" s="228">
        <v>2</v>
      </c>
      <c r="C31" s="229">
        <f ca="1">'PROSPETTO 2020.21 '!F52</f>
        <v>11905.14</v>
      </c>
      <c r="D31" s="229">
        <f t="shared" si="3"/>
        <v>992.1</v>
      </c>
      <c r="E31" s="228">
        <v>8</v>
      </c>
      <c r="F31" s="229">
        <f t="shared" si="5"/>
        <v>7936.8</v>
      </c>
      <c r="G31" s="229">
        <f t="shared" si="4"/>
        <v>3968.34</v>
      </c>
    </row>
    <row r="32" spans="1:7">
      <c r="A32" s="227" t="s">
        <v>187</v>
      </c>
      <c r="B32" s="228">
        <v>2</v>
      </c>
      <c r="C32" s="229">
        <f ca="1">'PROSPETTO 2020.21 '!F52</f>
        <v>11905.14</v>
      </c>
      <c r="D32" s="229">
        <f t="shared" si="3"/>
        <v>992.1</v>
      </c>
      <c r="E32" s="228">
        <v>6</v>
      </c>
      <c r="F32" s="229">
        <f t="shared" si="5"/>
        <v>5952.6</v>
      </c>
      <c r="G32" s="229">
        <f t="shared" si="4"/>
        <v>5952.54</v>
      </c>
    </row>
    <row r="33" spans="1:7">
      <c r="A33" s="227" t="s">
        <v>188</v>
      </c>
      <c r="B33" s="228">
        <v>2</v>
      </c>
      <c r="C33" s="229">
        <f ca="1">'PROSPETTO 2020.21 '!F52</f>
        <v>11905.14</v>
      </c>
      <c r="D33" s="229">
        <f t="shared" si="3"/>
        <v>992.1</v>
      </c>
      <c r="E33" s="228">
        <v>10</v>
      </c>
      <c r="F33" s="229">
        <f t="shared" si="5"/>
        <v>9921</v>
      </c>
      <c r="G33" s="229">
        <f t="shared" si="4"/>
        <v>1984.14</v>
      </c>
    </row>
    <row r="34" spans="1:7">
      <c r="A34" s="227" t="s">
        <v>618</v>
      </c>
      <c r="B34" s="228">
        <v>2</v>
      </c>
      <c r="C34" s="229">
        <f ca="1">'PROSPETTO 2020.21 '!F52</f>
        <v>11905.14</v>
      </c>
      <c r="D34" s="229">
        <f t="shared" si="3"/>
        <v>992.1</v>
      </c>
      <c r="E34" s="228">
        <v>10</v>
      </c>
      <c r="F34" s="229">
        <f t="shared" si="5"/>
        <v>9921</v>
      </c>
      <c r="G34" s="229">
        <f t="shared" si="4"/>
        <v>1984.14</v>
      </c>
    </row>
    <row r="35" spans="1:7">
      <c r="A35" s="227" t="s">
        <v>189</v>
      </c>
      <c r="B35" s="228">
        <v>2</v>
      </c>
      <c r="C35" s="229">
        <f ca="1">'PROSPETTO 2020.21 '!F52</f>
        <v>11905.14</v>
      </c>
      <c r="D35" s="229">
        <f t="shared" si="3"/>
        <v>992.1</v>
      </c>
      <c r="E35" s="228">
        <v>4</v>
      </c>
      <c r="F35" s="229">
        <f t="shared" si="5"/>
        <v>3968.4</v>
      </c>
      <c r="G35" s="229">
        <f t="shared" si="4"/>
        <v>7936.74</v>
      </c>
    </row>
    <row r="36" spans="1:7">
      <c r="E36" s="230"/>
      <c r="F36" s="232" t="s">
        <v>149</v>
      </c>
      <c r="G36" s="231">
        <f>SUM(G25:G35)+G61</f>
        <v>57386.81</v>
      </c>
    </row>
    <row r="42" spans="1:7">
      <c r="A42" s="442" t="s">
        <v>168</v>
      </c>
      <c r="B42" s="443"/>
      <c r="C42" s="443"/>
      <c r="D42" s="443"/>
      <c r="E42" s="443"/>
      <c r="F42" s="443"/>
      <c r="G42" s="444"/>
    </row>
    <row r="43" spans="1:7" ht="30">
      <c r="A43" s="209" t="s">
        <v>136</v>
      </c>
      <c r="B43" s="209" t="s">
        <v>137</v>
      </c>
      <c r="C43" s="209" t="s">
        <v>138</v>
      </c>
      <c r="D43" s="209" t="s">
        <v>139</v>
      </c>
      <c r="E43" s="209" t="s">
        <v>140</v>
      </c>
      <c r="F43" s="209" t="s">
        <v>141</v>
      </c>
      <c r="G43" s="209" t="s">
        <v>142</v>
      </c>
    </row>
    <row r="44" spans="1:7">
      <c r="A44" s="226" t="s">
        <v>183</v>
      </c>
      <c r="B44" s="228">
        <v>3</v>
      </c>
      <c r="C44" s="229">
        <f ca="1">'PROSPETTO 2020.21 '!H88</f>
        <v>4516.8500000000004</v>
      </c>
      <c r="D44" s="229">
        <f>C44/12</f>
        <v>376.4</v>
      </c>
      <c r="E44" s="228">
        <v>6</v>
      </c>
      <c r="F44" s="229">
        <f>D44*E44</f>
        <v>2258.4</v>
      </c>
      <c r="G44" s="229">
        <f>C44-F44</f>
        <v>2258.4499999999998</v>
      </c>
    </row>
    <row r="45" spans="1:7">
      <c r="A45" s="226" t="s">
        <v>182</v>
      </c>
      <c r="B45" s="228">
        <v>1</v>
      </c>
      <c r="C45" s="229">
        <f ca="1">'PROSPETTO 2020.21 '!H89</f>
        <v>5018.5200000000004</v>
      </c>
      <c r="D45" s="229">
        <f t="shared" ref="D45:D54" si="6">C45/12</f>
        <v>418.21</v>
      </c>
      <c r="E45" s="228">
        <v>7</v>
      </c>
      <c r="F45" s="229">
        <f>D45*E45</f>
        <v>2927.47</v>
      </c>
      <c r="G45" s="229">
        <f t="shared" ref="G45:G54" si="7">C45-F45</f>
        <v>2091.0500000000002</v>
      </c>
    </row>
    <row r="46" spans="1:7">
      <c r="A46" s="227" t="s">
        <v>617</v>
      </c>
      <c r="B46" s="228">
        <v>2</v>
      </c>
      <c r="C46" s="229">
        <f ca="1">'PROSPETTO 2020.21 '!H88</f>
        <v>4516.8500000000004</v>
      </c>
      <c r="D46" s="229">
        <f t="shared" si="6"/>
        <v>376.4</v>
      </c>
      <c r="E46" s="228">
        <v>4</v>
      </c>
      <c r="F46" s="229">
        <f>D46*E46</f>
        <v>1505.6</v>
      </c>
      <c r="G46" s="229">
        <f t="shared" si="7"/>
        <v>3011.25</v>
      </c>
    </row>
    <row r="47" spans="1:7">
      <c r="A47" s="226" t="s">
        <v>184</v>
      </c>
      <c r="B47" s="228">
        <v>2</v>
      </c>
      <c r="C47" s="229">
        <f ca="1">'PROSPETTO 2020.21 '!H88</f>
        <v>4516.8500000000004</v>
      </c>
      <c r="D47" s="229">
        <f t="shared" si="6"/>
        <v>376.4</v>
      </c>
      <c r="E47" s="228">
        <v>11</v>
      </c>
      <c r="F47" s="229">
        <f t="shared" ref="F47:F54" si="8">D47*E47</f>
        <v>4140.3999999999996</v>
      </c>
      <c r="G47" s="229">
        <f t="shared" si="7"/>
        <v>376.45</v>
      </c>
    </row>
    <row r="48" spans="1:7">
      <c r="A48" s="226" t="s">
        <v>190</v>
      </c>
      <c r="B48" s="228">
        <v>2</v>
      </c>
      <c r="C48" s="229">
        <f ca="1">'PROSPETTO 2020.21 '!H88</f>
        <v>4516.8500000000004</v>
      </c>
      <c r="D48" s="229">
        <f t="shared" si="6"/>
        <v>376.4</v>
      </c>
      <c r="E48" s="228">
        <v>9</v>
      </c>
      <c r="F48" s="229">
        <f t="shared" si="8"/>
        <v>3387.6</v>
      </c>
      <c r="G48" s="229">
        <f t="shared" si="7"/>
        <v>1129.25</v>
      </c>
    </row>
    <row r="49" spans="1:7">
      <c r="A49" s="227" t="s">
        <v>185</v>
      </c>
      <c r="B49" s="228">
        <v>3</v>
      </c>
      <c r="C49" s="229">
        <f ca="1">'PROSPETTO 2020.21 '!H87</f>
        <v>3964.74</v>
      </c>
      <c r="D49" s="229">
        <f t="shared" si="6"/>
        <v>330.4</v>
      </c>
      <c r="E49" s="228">
        <v>4</v>
      </c>
      <c r="F49" s="229">
        <f t="shared" si="8"/>
        <v>1321.6</v>
      </c>
      <c r="G49" s="229">
        <f t="shared" si="7"/>
        <v>2643.14</v>
      </c>
    </row>
    <row r="50" spans="1:7">
      <c r="A50" s="227" t="s">
        <v>186</v>
      </c>
      <c r="B50" s="228">
        <v>2</v>
      </c>
      <c r="C50" s="229">
        <f ca="1">'PROSPETTO 2020.21 '!H88</f>
        <v>4516.8500000000004</v>
      </c>
      <c r="D50" s="229">
        <f t="shared" si="6"/>
        <v>376.4</v>
      </c>
      <c r="E50" s="228">
        <v>8</v>
      </c>
      <c r="F50" s="229">
        <f t="shared" si="8"/>
        <v>3011.2</v>
      </c>
      <c r="G50" s="229">
        <f t="shared" si="7"/>
        <v>1505.65</v>
      </c>
    </row>
    <row r="51" spans="1:7">
      <c r="A51" s="227" t="s">
        <v>187</v>
      </c>
      <c r="B51" s="228">
        <v>2</v>
      </c>
      <c r="C51" s="229">
        <f ca="1">'PROSPETTO 2020.21 '!H88</f>
        <v>4516.8500000000004</v>
      </c>
      <c r="D51" s="229">
        <f t="shared" si="6"/>
        <v>376.4</v>
      </c>
      <c r="E51" s="228">
        <v>6</v>
      </c>
      <c r="F51" s="229">
        <f t="shared" si="8"/>
        <v>2258.4</v>
      </c>
      <c r="G51" s="229">
        <f t="shared" si="7"/>
        <v>2258.4499999999998</v>
      </c>
    </row>
    <row r="52" spans="1:7">
      <c r="A52" s="227" t="s">
        <v>188</v>
      </c>
      <c r="B52" s="228">
        <v>2</v>
      </c>
      <c r="C52" s="229">
        <f ca="1">'PROSPETTO 2020.21 '!H88</f>
        <v>4516.8500000000004</v>
      </c>
      <c r="D52" s="229">
        <f t="shared" si="6"/>
        <v>376.4</v>
      </c>
      <c r="E52" s="228">
        <v>10</v>
      </c>
      <c r="F52" s="229">
        <f t="shared" si="8"/>
        <v>3764</v>
      </c>
      <c r="G52" s="229">
        <f t="shared" si="7"/>
        <v>752.85</v>
      </c>
    </row>
    <row r="53" spans="1:7">
      <c r="A53" s="227" t="s">
        <v>618</v>
      </c>
      <c r="B53" s="228">
        <v>2</v>
      </c>
      <c r="C53" s="229">
        <f ca="1">'PROSPETTO 2020.21 '!H88</f>
        <v>4516.8500000000004</v>
      </c>
      <c r="D53" s="229">
        <f t="shared" si="6"/>
        <v>376.4</v>
      </c>
      <c r="E53" s="228">
        <v>10</v>
      </c>
      <c r="F53" s="229">
        <f t="shared" si="8"/>
        <v>3764</v>
      </c>
      <c r="G53" s="229">
        <f t="shared" si="7"/>
        <v>752.85</v>
      </c>
    </row>
    <row r="54" spans="1:7">
      <c r="A54" s="227" t="s">
        <v>189</v>
      </c>
      <c r="B54" s="228">
        <v>2</v>
      </c>
      <c r="C54" s="229">
        <f ca="1">'PROSPETTO 2020.21 '!H88</f>
        <v>4516.8500000000004</v>
      </c>
      <c r="D54" s="229">
        <f t="shared" si="6"/>
        <v>376.4</v>
      </c>
      <c r="E54" s="228">
        <v>4</v>
      </c>
      <c r="F54" s="229">
        <f t="shared" si="8"/>
        <v>1505.6</v>
      </c>
      <c r="G54" s="229">
        <f t="shared" si="7"/>
        <v>3011.25</v>
      </c>
    </row>
    <row r="55" spans="1:7">
      <c r="F55" s="238" t="s">
        <v>149</v>
      </c>
      <c r="G55" s="231">
        <f>SUM(G44:G54)+G64</f>
        <v>19945.310000000001</v>
      </c>
    </row>
    <row r="58" spans="1:7">
      <c r="A58" s="442" t="s">
        <v>619</v>
      </c>
      <c r="B58" s="443"/>
      <c r="C58" s="443"/>
      <c r="D58" s="443"/>
      <c r="E58" s="443"/>
      <c r="F58" s="443"/>
      <c r="G58" s="444"/>
    </row>
    <row r="59" spans="1:7">
      <c r="A59" s="442" t="s">
        <v>155</v>
      </c>
      <c r="B59" s="443"/>
      <c r="C59" s="443"/>
      <c r="D59" s="443"/>
      <c r="E59" s="443"/>
      <c r="F59" s="443"/>
      <c r="G59" s="444"/>
    </row>
    <row r="60" spans="1:7" ht="30">
      <c r="A60" s="209" t="s">
        <v>136</v>
      </c>
      <c r="B60" s="209" t="s">
        <v>137</v>
      </c>
      <c r="C60" s="209" t="s">
        <v>138</v>
      </c>
      <c r="D60" s="209" t="s">
        <v>139</v>
      </c>
      <c r="E60" s="209" t="s">
        <v>140</v>
      </c>
      <c r="F60" s="209" t="s">
        <v>141</v>
      </c>
      <c r="G60" s="209" t="s">
        <v>142</v>
      </c>
    </row>
    <row r="61" spans="1:7">
      <c r="A61" s="226" t="s">
        <v>610</v>
      </c>
      <c r="B61" s="228">
        <v>2</v>
      </c>
      <c r="C61" s="229">
        <f ca="1">'PROSPETTO 2020.21 '!F52</f>
        <v>11905.14</v>
      </c>
      <c r="D61" s="229">
        <f>C61/12</f>
        <v>992.1</v>
      </c>
      <c r="E61" s="228">
        <v>6</v>
      </c>
      <c r="F61" s="229">
        <f>D61*E61</f>
        <v>5952.6</v>
      </c>
      <c r="G61" s="229">
        <f>C61-F61</f>
        <v>5952.54</v>
      </c>
    </row>
    <row r="62" spans="1:7">
      <c r="A62" s="442" t="s">
        <v>611</v>
      </c>
      <c r="B62" s="443"/>
      <c r="C62" s="443"/>
      <c r="D62" s="443"/>
      <c r="E62" s="443"/>
      <c r="F62" s="443"/>
      <c r="G62" s="444"/>
    </row>
    <row r="63" spans="1:7" ht="42.75" customHeight="1">
      <c r="A63" s="209" t="s">
        <v>136</v>
      </c>
      <c r="B63" s="209" t="s">
        <v>137</v>
      </c>
      <c r="C63" s="209" t="s">
        <v>138</v>
      </c>
      <c r="D63" s="209" t="s">
        <v>139</v>
      </c>
      <c r="E63" s="209" t="s">
        <v>140</v>
      </c>
      <c r="F63" s="209" t="s">
        <v>141</v>
      </c>
      <c r="G63" s="209" t="s">
        <v>142</v>
      </c>
    </row>
    <row r="64" spans="1:7">
      <c r="A64" s="226" t="s">
        <v>610</v>
      </c>
      <c r="B64" s="228">
        <v>2</v>
      </c>
      <c r="C64" s="229">
        <f ca="1">'PROSPETTO 2020.21 '!H88</f>
        <v>4516.8500000000004</v>
      </c>
      <c r="D64" s="229">
        <f>C64/12</f>
        <v>376.4</v>
      </c>
      <c r="E64" s="228">
        <v>6</v>
      </c>
      <c r="F64" s="229">
        <f>D64*E64</f>
        <v>2258.4</v>
      </c>
      <c r="G64" s="229">
        <f>C64-F64-350.63*6</f>
        <v>154.66999999999999</v>
      </c>
    </row>
  </sheetData>
  <mergeCells count="8">
    <mergeCell ref="A58:G58"/>
    <mergeCell ref="A59:G59"/>
    <mergeCell ref="A62:G62"/>
    <mergeCell ref="A1:J2"/>
    <mergeCell ref="A5:G5"/>
    <mergeCell ref="A21:G21"/>
    <mergeCell ref="A23:G23"/>
    <mergeCell ref="A42:G42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J114"/>
  <sheetViews>
    <sheetView workbookViewId="0">
      <selection activeCell="D108" sqref="D108"/>
    </sheetView>
  </sheetViews>
  <sheetFormatPr defaultRowHeight="15"/>
  <cols>
    <col min="1" max="1" width="20" bestFit="1" customWidth="1"/>
    <col min="2" max="2" width="41.7109375" bestFit="1" customWidth="1"/>
    <col min="3" max="3" width="16.7109375" customWidth="1"/>
    <col min="4" max="4" width="41.42578125" customWidth="1"/>
    <col min="5" max="5" width="25" bestFit="1" customWidth="1"/>
    <col min="6" max="6" width="20.5703125" bestFit="1" customWidth="1"/>
    <col min="7" max="8" width="15" bestFit="1" customWidth="1"/>
    <col min="9" max="9" width="13.85546875" customWidth="1"/>
    <col min="10" max="10" width="11.42578125" customWidth="1"/>
  </cols>
  <sheetData>
    <row r="1" spans="1:10" ht="25.5">
      <c r="A1" s="242" t="s">
        <v>287</v>
      </c>
      <c r="B1" s="242" t="s">
        <v>209</v>
      </c>
      <c r="C1" s="242" t="s">
        <v>279</v>
      </c>
      <c r="D1" s="242" t="s">
        <v>288</v>
      </c>
      <c r="E1" s="242" t="s">
        <v>289</v>
      </c>
      <c r="F1" s="242" t="s">
        <v>280</v>
      </c>
      <c r="G1" s="242" t="s">
        <v>71</v>
      </c>
      <c r="H1" s="242" t="s">
        <v>72</v>
      </c>
      <c r="I1" s="242" t="s">
        <v>290</v>
      </c>
      <c r="J1" s="242" t="s">
        <v>291</v>
      </c>
    </row>
    <row r="2" spans="1:10" hidden="1">
      <c r="A2" s="243" t="s">
        <v>292</v>
      </c>
      <c r="B2" s="243" t="s">
        <v>293</v>
      </c>
      <c r="C2" s="244">
        <v>2</v>
      </c>
      <c r="D2" s="243" t="s">
        <v>294</v>
      </c>
      <c r="E2" s="243" t="s">
        <v>295</v>
      </c>
      <c r="F2" s="244">
        <v>2</v>
      </c>
      <c r="G2" s="243" t="s">
        <v>296</v>
      </c>
      <c r="H2" s="243" t="s">
        <v>297</v>
      </c>
      <c r="I2" s="245">
        <f ca="1">'PROSPETTO 2020.21 '!$C$70*REGGENZE!F2/12</f>
        <v>1587.35</v>
      </c>
      <c r="J2" s="244">
        <v>51</v>
      </c>
    </row>
    <row r="3" spans="1:10" hidden="1">
      <c r="A3" s="243" t="s">
        <v>298</v>
      </c>
      <c r="B3" s="243" t="s">
        <v>299</v>
      </c>
      <c r="C3" s="244">
        <v>2</v>
      </c>
      <c r="D3" s="243" t="s">
        <v>300</v>
      </c>
      <c r="E3" s="243" t="s">
        <v>301</v>
      </c>
      <c r="F3" s="244">
        <v>3</v>
      </c>
      <c r="G3" s="243" t="s">
        <v>302</v>
      </c>
      <c r="H3" s="243" t="s">
        <v>303</v>
      </c>
      <c r="I3" s="245">
        <f ca="1">'PROSPETTO 2020.21 '!$C$70*REGGENZE!F3/12</f>
        <v>2381.0300000000002</v>
      </c>
      <c r="J3" s="244">
        <v>93</v>
      </c>
    </row>
    <row r="4" spans="1:10" hidden="1">
      <c r="A4" s="243" t="s">
        <v>260</v>
      </c>
      <c r="B4" s="243" t="s">
        <v>261</v>
      </c>
      <c r="C4" s="244">
        <v>2</v>
      </c>
      <c r="D4" s="243" t="s">
        <v>304</v>
      </c>
      <c r="E4" s="243" t="s">
        <v>305</v>
      </c>
      <c r="F4" s="244">
        <v>12</v>
      </c>
      <c r="G4" s="243" t="s">
        <v>306</v>
      </c>
      <c r="H4" s="243" t="s">
        <v>303</v>
      </c>
      <c r="I4" s="245">
        <f ca="1">'PROSPETTO 2020.21 '!$C$70</f>
        <v>9524.11</v>
      </c>
      <c r="J4" s="244" t="s">
        <v>307</v>
      </c>
    </row>
    <row r="5" spans="1:10" hidden="1">
      <c r="A5" s="243" t="s">
        <v>308</v>
      </c>
      <c r="B5" s="243" t="s">
        <v>309</v>
      </c>
      <c r="C5" s="244">
        <v>2</v>
      </c>
      <c r="D5" s="243" t="s">
        <v>310</v>
      </c>
      <c r="E5" s="243" t="s">
        <v>311</v>
      </c>
      <c r="F5" s="244">
        <v>12</v>
      </c>
      <c r="G5" s="243" t="s">
        <v>312</v>
      </c>
      <c r="H5" s="243" t="s">
        <v>303</v>
      </c>
      <c r="I5" s="245">
        <f ca="1">'PROSPETTO 2020.21 '!$C$70*REGGENZE!F5/12</f>
        <v>9524.11</v>
      </c>
      <c r="J5" s="244">
        <v>358</v>
      </c>
    </row>
    <row r="6" spans="1:10">
      <c r="A6" s="243" t="s">
        <v>221</v>
      </c>
      <c r="B6" s="243" t="s">
        <v>222</v>
      </c>
      <c r="C6" s="253">
        <v>3</v>
      </c>
      <c r="D6" s="243" t="s">
        <v>313</v>
      </c>
      <c r="E6" s="243" t="s">
        <v>314</v>
      </c>
      <c r="F6" s="244">
        <v>12</v>
      </c>
      <c r="G6" s="243" t="s">
        <v>306</v>
      </c>
      <c r="H6" s="243" t="s">
        <v>303</v>
      </c>
      <c r="I6" s="245">
        <f ca="1">'PROSPETTO 2020.21 '!$C$69</f>
        <v>8360.0400000000009</v>
      </c>
      <c r="J6" s="244" t="s">
        <v>307</v>
      </c>
    </row>
    <row r="7" spans="1:10" hidden="1">
      <c r="A7" s="243" t="s">
        <v>315</v>
      </c>
      <c r="B7" s="243" t="s">
        <v>316</v>
      </c>
      <c r="C7" s="244">
        <v>1</v>
      </c>
      <c r="D7" s="243" t="s">
        <v>317</v>
      </c>
      <c r="E7" s="243" t="s">
        <v>318</v>
      </c>
      <c r="F7" s="244">
        <v>3</v>
      </c>
      <c r="G7" s="243" t="s">
        <v>319</v>
      </c>
      <c r="H7" s="243" t="s">
        <v>320</v>
      </c>
      <c r="I7" s="245">
        <f ca="1">'PROSPETTO 2020.21 '!$C$71*REGGENZE!F7/12</f>
        <v>2645.58</v>
      </c>
      <c r="J7" s="244">
        <v>70</v>
      </c>
    </row>
    <row r="8" spans="1:10" hidden="1">
      <c r="A8" s="243" t="s">
        <v>268</v>
      </c>
      <c r="B8" s="243" t="s">
        <v>269</v>
      </c>
      <c r="C8" s="244">
        <v>2</v>
      </c>
      <c r="D8" s="243" t="s">
        <v>321</v>
      </c>
      <c r="E8" s="243" t="s">
        <v>322</v>
      </c>
      <c r="F8" s="244">
        <v>12</v>
      </c>
      <c r="G8" s="243" t="s">
        <v>306</v>
      </c>
      <c r="H8" s="243" t="s">
        <v>303</v>
      </c>
      <c r="I8" s="245">
        <f ca="1">'PROSPETTO 2020.21 '!$C$70</f>
        <v>9524.11</v>
      </c>
      <c r="J8" s="244" t="s">
        <v>307</v>
      </c>
    </row>
    <row r="9" spans="1:10" hidden="1">
      <c r="A9" s="243" t="s">
        <v>264</v>
      </c>
      <c r="B9" s="243" t="s">
        <v>265</v>
      </c>
      <c r="C9" s="244">
        <v>2</v>
      </c>
      <c r="D9" s="243" t="s">
        <v>323</v>
      </c>
      <c r="E9" s="243" t="s">
        <v>324</v>
      </c>
      <c r="F9" s="244">
        <v>12</v>
      </c>
      <c r="G9" s="243" t="s">
        <v>306</v>
      </c>
      <c r="H9" s="243" t="s">
        <v>303</v>
      </c>
      <c r="I9" s="245">
        <f ca="1">'PROSPETTO 2020.21 '!$C$70</f>
        <v>9524.11</v>
      </c>
      <c r="J9" s="244" t="s">
        <v>307</v>
      </c>
    </row>
    <row r="10" spans="1:10">
      <c r="A10" s="243" t="s">
        <v>325</v>
      </c>
      <c r="B10" s="243" t="s">
        <v>326</v>
      </c>
      <c r="C10" s="244">
        <v>3</v>
      </c>
      <c r="D10" s="243" t="s">
        <v>327</v>
      </c>
      <c r="E10" s="243" t="s">
        <v>328</v>
      </c>
      <c r="F10" s="244">
        <v>2</v>
      </c>
      <c r="G10" s="243" t="s">
        <v>297</v>
      </c>
      <c r="H10" s="243" t="s">
        <v>329</v>
      </c>
      <c r="I10" s="245">
        <f ca="1">'PROSPETTO 2020.21 '!$C$69*REGGENZE!F10/12</f>
        <v>1393.34</v>
      </c>
      <c r="J10" s="244">
        <v>54</v>
      </c>
    </row>
    <row r="11" spans="1:10">
      <c r="A11" s="243" t="s">
        <v>325</v>
      </c>
      <c r="B11" s="243" t="s">
        <v>326</v>
      </c>
      <c r="C11" s="244">
        <v>3</v>
      </c>
      <c r="D11" s="243" t="s">
        <v>327</v>
      </c>
      <c r="E11" s="243" t="s">
        <v>328</v>
      </c>
      <c r="F11" s="244">
        <v>2</v>
      </c>
      <c r="G11" s="243" t="s">
        <v>330</v>
      </c>
      <c r="H11" s="243" t="s">
        <v>331</v>
      </c>
      <c r="I11" s="245">
        <f ca="1">'PROSPETTO 2020.21 '!$C$69*REGGENZE!F11/12</f>
        <v>1393.34</v>
      </c>
      <c r="J11" s="244">
        <v>54</v>
      </c>
    </row>
    <row r="12" spans="1:10" hidden="1">
      <c r="A12" s="243" t="s">
        <v>258</v>
      </c>
      <c r="B12" s="243" t="s">
        <v>259</v>
      </c>
      <c r="C12" s="252">
        <v>2</v>
      </c>
      <c r="D12" s="243" t="s">
        <v>332</v>
      </c>
      <c r="E12" s="243" t="s">
        <v>333</v>
      </c>
      <c r="F12" s="244">
        <v>12</v>
      </c>
      <c r="G12" s="243" t="s">
        <v>306</v>
      </c>
      <c r="H12" s="243" t="s">
        <v>303</v>
      </c>
      <c r="I12" s="245">
        <f ca="1">'PROSPETTO 2020.21 '!$C$70*REGGENZE!F12/12</f>
        <v>9524.11</v>
      </c>
      <c r="J12" s="244" t="s">
        <v>307</v>
      </c>
    </row>
    <row r="13" spans="1:10" hidden="1">
      <c r="A13" s="243" t="s">
        <v>334</v>
      </c>
      <c r="B13" s="243" t="s">
        <v>335</v>
      </c>
      <c r="C13" s="244">
        <v>2</v>
      </c>
      <c r="D13" s="243" t="s">
        <v>336</v>
      </c>
      <c r="E13" s="243" t="s">
        <v>337</v>
      </c>
      <c r="F13" s="244">
        <v>0</v>
      </c>
      <c r="G13" s="243" t="s">
        <v>306</v>
      </c>
      <c r="H13" s="243" t="s">
        <v>338</v>
      </c>
      <c r="I13" s="245">
        <f ca="1">'PROSPETTO 2020.21 '!$C$70*REGGENZE!F13/12</f>
        <v>0</v>
      </c>
      <c r="J13" s="244">
        <v>7</v>
      </c>
    </row>
    <row r="14" spans="1:10" hidden="1">
      <c r="A14" s="243" t="s">
        <v>339</v>
      </c>
      <c r="B14" s="243" t="s">
        <v>340</v>
      </c>
      <c r="C14" s="244">
        <v>2</v>
      </c>
      <c r="D14" s="243" t="s">
        <v>341</v>
      </c>
      <c r="E14" s="243" t="s">
        <v>342</v>
      </c>
      <c r="F14" s="244">
        <v>2</v>
      </c>
      <c r="G14" s="243" t="s">
        <v>343</v>
      </c>
      <c r="H14" s="243" t="s">
        <v>344</v>
      </c>
      <c r="I14" s="245">
        <f ca="1">'PROSPETTO 2020.21 '!$C$70*REGGENZE!F14/12</f>
        <v>1587.35</v>
      </c>
      <c r="J14" s="244">
        <v>58</v>
      </c>
    </row>
    <row r="15" spans="1:10">
      <c r="A15" s="243" t="s">
        <v>345</v>
      </c>
      <c r="B15" s="243" t="s">
        <v>346</v>
      </c>
      <c r="C15" s="244">
        <v>3</v>
      </c>
      <c r="D15" s="243" t="s">
        <v>347</v>
      </c>
      <c r="E15" s="243" t="s">
        <v>348</v>
      </c>
      <c r="F15" s="244">
        <v>12</v>
      </c>
      <c r="G15" s="243" t="s">
        <v>306</v>
      </c>
      <c r="H15" s="243" t="s">
        <v>303</v>
      </c>
      <c r="I15" s="245">
        <f ca="1">'PROSPETTO 2020.21 '!$C$69*REGGENZE!F15/12</f>
        <v>8360.0400000000009</v>
      </c>
      <c r="J15" s="244" t="s">
        <v>307</v>
      </c>
    </row>
    <row r="16" spans="1:10">
      <c r="A16" s="243" t="s">
        <v>231</v>
      </c>
      <c r="B16" s="243" t="s">
        <v>232</v>
      </c>
      <c r="C16" s="244">
        <v>3</v>
      </c>
      <c r="D16" s="243" t="s">
        <v>349</v>
      </c>
      <c r="E16" s="243" t="s">
        <v>350</v>
      </c>
      <c r="F16" s="244">
        <v>12</v>
      </c>
      <c r="G16" s="243" t="s">
        <v>306</v>
      </c>
      <c r="H16" s="243" t="s">
        <v>303</v>
      </c>
      <c r="I16" s="245">
        <f ca="1">'PROSPETTO 2020.21 '!$C$69*REGGENZE!F16/12</f>
        <v>8360.0400000000009</v>
      </c>
      <c r="J16" s="244" t="s">
        <v>307</v>
      </c>
    </row>
    <row r="17" spans="1:10">
      <c r="A17" s="243" t="s">
        <v>254</v>
      </c>
      <c r="B17" s="243" t="s">
        <v>255</v>
      </c>
      <c r="C17" s="244">
        <v>3</v>
      </c>
      <c r="D17" s="243" t="s">
        <v>351</v>
      </c>
      <c r="E17" s="243" t="s">
        <v>352</v>
      </c>
      <c r="F17" s="244">
        <v>12</v>
      </c>
      <c r="G17" s="243" t="s">
        <v>306</v>
      </c>
      <c r="H17" s="243" t="s">
        <v>303</v>
      </c>
      <c r="I17" s="245">
        <f ca="1">'PROSPETTO 2020.21 '!$C$69*REGGENZE!F17/12</f>
        <v>8360.0400000000009</v>
      </c>
      <c r="J17" s="244" t="s">
        <v>307</v>
      </c>
    </row>
    <row r="18" spans="1:10" hidden="1">
      <c r="A18" s="243" t="s">
        <v>353</v>
      </c>
      <c r="B18" s="243" t="s">
        <v>354</v>
      </c>
      <c r="C18" s="244">
        <v>2</v>
      </c>
      <c r="D18" s="243" t="s">
        <v>355</v>
      </c>
      <c r="E18" s="243" t="s">
        <v>356</v>
      </c>
      <c r="F18" s="244">
        <v>0</v>
      </c>
      <c r="G18" s="243" t="s">
        <v>306</v>
      </c>
      <c r="H18" s="243" t="s">
        <v>338</v>
      </c>
      <c r="I18" s="245">
        <f ca="1">'PROSPETTO 2020.21 '!$C$70*REGGENZE!F18/12</f>
        <v>0</v>
      </c>
      <c r="J18" s="244">
        <v>7</v>
      </c>
    </row>
    <row r="19" spans="1:10" hidden="1">
      <c r="A19" s="243" t="s">
        <v>276</v>
      </c>
      <c r="B19" s="243" t="s">
        <v>357</v>
      </c>
      <c r="C19" s="244">
        <v>2</v>
      </c>
      <c r="D19" s="243" t="s">
        <v>358</v>
      </c>
      <c r="E19" s="243" t="s">
        <v>359</v>
      </c>
      <c r="F19" s="244">
        <v>12</v>
      </c>
      <c r="G19" s="243" t="s">
        <v>306</v>
      </c>
      <c r="H19" s="243" t="s">
        <v>303</v>
      </c>
      <c r="I19" s="245">
        <f ca="1">'PROSPETTO 2020.21 '!$C$70</f>
        <v>9524.11</v>
      </c>
      <c r="J19" s="244" t="s">
        <v>307</v>
      </c>
    </row>
    <row r="20" spans="1:10">
      <c r="A20" s="243" t="s">
        <v>215</v>
      </c>
      <c r="B20" s="243" t="s">
        <v>216</v>
      </c>
      <c r="C20" s="244">
        <v>3</v>
      </c>
      <c r="D20" s="243" t="s">
        <v>360</v>
      </c>
      <c r="E20" s="243" t="s">
        <v>361</v>
      </c>
      <c r="F20" s="244">
        <v>12</v>
      </c>
      <c r="G20" s="243" t="s">
        <v>306</v>
      </c>
      <c r="H20" s="243" t="s">
        <v>303</v>
      </c>
      <c r="I20" s="245">
        <f ca="1">'PROSPETTO 2020.21 '!$C$69*REGGENZE!F20/12</f>
        <v>8360.0400000000009</v>
      </c>
      <c r="J20" s="244" t="s">
        <v>307</v>
      </c>
    </row>
    <row r="21" spans="1:10" hidden="1">
      <c r="A21" s="243" t="s">
        <v>262</v>
      </c>
      <c r="B21" s="243" t="s">
        <v>263</v>
      </c>
      <c r="C21" s="244">
        <v>2</v>
      </c>
      <c r="D21" s="243" t="s">
        <v>362</v>
      </c>
      <c r="E21" s="243" t="s">
        <v>363</v>
      </c>
      <c r="F21" s="244">
        <v>12</v>
      </c>
      <c r="G21" s="243" t="s">
        <v>306</v>
      </c>
      <c r="H21" s="243" t="s">
        <v>303</v>
      </c>
      <c r="I21" s="245">
        <f ca="1">'PROSPETTO 2020.21 '!$C$70</f>
        <v>9524.11</v>
      </c>
      <c r="J21" s="244" t="s">
        <v>307</v>
      </c>
    </row>
    <row r="22" spans="1:10" hidden="1">
      <c r="A22" s="243" t="s">
        <v>364</v>
      </c>
      <c r="B22" s="243" t="s">
        <v>365</v>
      </c>
      <c r="C22" s="244">
        <v>2</v>
      </c>
      <c r="D22" s="243" t="s">
        <v>366</v>
      </c>
      <c r="E22" s="243" t="s">
        <v>367</v>
      </c>
      <c r="F22" s="244">
        <v>3</v>
      </c>
      <c r="G22" s="243" t="s">
        <v>368</v>
      </c>
      <c r="H22" s="243" t="s">
        <v>369</v>
      </c>
      <c r="I22" s="245">
        <f ca="1">'PROSPETTO 2020.21 '!$C$70*REGGENZE!F22/12</f>
        <v>2381.0300000000002</v>
      </c>
      <c r="J22" s="244">
        <v>90</v>
      </c>
    </row>
    <row r="23" spans="1:10" hidden="1">
      <c r="A23" s="243" t="s">
        <v>364</v>
      </c>
      <c r="B23" s="243" t="s">
        <v>365</v>
      </c>
      <c r="C23" s="244">
        <v>2</v>
      </c>
      <c r="D23" s="243" t="s">
        <v>366</v>
      </c>
      <c r="E23" s="243" t="s">
        <v>367</v>
      </c>
      <c r="F23" s="244">
        <v>1</v>
      </c>
      <c r="G23" s="243" t="s">
        <v>296</v>
      </c>
      <c r="H23" s="243" t="s">
        <v>370</v>
      </c>
      <c r="I23" s="245">
        <f ca="1">'PROSPETTO 2020.21 '!$C$70*REGGENZE!F23/12</f>
        <v>793.68</v>
      </c>
      <c r="J23" s="244">
        <v>17</v>
      </c>
    </row>
    <row r="24" spans="1:10" hidden="1">
      <c r="A24" s="243" t="s">
        <v>364</v>
      </c>
      <c r="B24" s="243" t="s">
        <v>365</v>
      </c>
      <c r="C24" s="244">
        <v>2</v>
      </c>
      <c r="D24" s="243" t="s">
        <v>366</v>
      </c>
      <c r="E24" s="243" t="s">
        <v>367</v>
      </c>
      <c r="F24" s="244">
        <v>1</v>
      </c>
      <c r="G24" s="243" t="s">
        <v>371</v>
      </c>
      <c r="H24" s="243" t="s">
        <v>372</v>
      </c>
      <c r="I24" s="245">
        <f ca="1">'PROSPETTO 2020.21 '!$C$70*REGGENZE!F24/12</f>
        <v>793.68</v>
      </c>
      <c r="J24" s="244">
        <v>20</v>
      </c>
    </row>
    <row r="25" spans="1:10" hidden="1">
      <c r="A25" s="243" t="s">
        <v>364</v>
      </c>
      <c r="B25" s="243" t="s">
        <v>365</v>
      </c>
      <c r="C25" s="244">
        <v>2</v>
      </c>
      <c r="D25" s="243" t="s">
        <v>366</v>
      </c>
      <c r="E25" s="243" t="s">
        <v>367</v>
      </c>
      <c r="F25" s="244">
        <v>1</v>
      </c>
      <c r="G25" s="243" t="s">
        <v>373</v>
      </c>
      <c r="H25" s="243" t="s">
        <v>374</v>
      </c>
      <c r="I25" s="245">
        <f ca="1">'PROSPETTO 2020.21 '!$C$70*REGGENZE!F25/12</f>
        <v>793.68</v>
      </c>
      <c r="J25" s="244">
        <v>20</v>
      </c>
    </row>
    <row r="26" spans="1:10" hidden="1">
      <c r="A26" s="243" t="s">
        <v>339</v>
      </c>
      <c r="B26" s="243" t="s">
        <v>340</v>
      </c>
      <c r="C26" s="244">
        <v>2</v>
      </c>
      <c r="D26" s="243" t="s">
        <v>375</v>
      </c>
      <c r="E26" s="243" t="s">
        <v>376</v>
      </c>
      <c r="F26" s="244">
        <v>1</v>
      </c>
      <c r="G26" s="243" t="s">
        <v>377</v>
      </c>
      <c r="H26" s="243" t="s">
        <v>378</v>
      </c>
      <c r="I26" s="245">
        <f ca="1">'PROSPETTO 2020.21 '!$C$70*REGGENZE!F26/12</f>
        <v>793.68</v>
      </c>
      <c r="J26" s="244">
        <v>30</v>
      </c>
    </row>
    <row r="27" spans="1:10" hidden="1">
      <c r="A27" s="243" t="s">
        <v>339</v>
      </c>
      <c r="B27" s="243" t="s">
        <v>340</v>
      </c>
      <c r="C27" s="244">
        <v>2</v>
      </c>
      <c r="D27" s="243" t="s">
        <v>375</v>
      </c>
      <c r="E27" s="243" t="s">
        <v>376</v>
      </c>
      <c r="F27" s="244">
        <v>1</v>
      </c>
      <c r="G27" s="243" t="s">
        <v>379</v>
      </c>
      <c r="H27" s="243" t="s">
        <v>380</v>
      </c>
      <c r="I27" s="245">
        <f ca="1">'PROSPETTO 2020.21 '!$C$70*REGGENZE!F27/12</f>
        <v>793.68</v>
      </c>
      <c r="J27" s="244">
        <v>27</v>
      </c>
    </row>
    <row r="28" spans="1:10" hidden="1">
      <c r="A28" s="243" t="s">
        <v>339</v>
      </c>
      <c r="B28" s="243" t="s">
        <v>340</v>
      </c>
      <c r="C28" s="244">
        <v>2</v>
      </c>
      <c r="D28" s="243" t="s">
        <v>375</v>
      </c>
      <c r="E28" s="243" t="s">
        <v>376</v>
      </c>
      <c r="F28" s="244">
        <v>1</v>
      </c>
      <c r="G28" s="243" t="s">
        <v>381</v>
      </c>
      <c r="H28" s="243" t="s">
        <v>382</v>
      </c>
      <c r="I28" s="245">
        <f ca="1">'PROSPETTO 2020.21 '!$C$70*REGGENZE!F28/12</f>
        <v>793.68</v>
      </c>
      <c r="J28" s="244">
        <v>20</v>
      </c>
    </row>
    <row r="29" spans="1:10" hidden="1">
      <c r="A29" s="243" t="s">
        <v>339</v>
      </c>
      <c r="B29" s="243" t="s">
        <v>340</v>
      </c>
      <c r="C29" s="244">
        <v>2</v>
      </c>
      <c r="D29" s="243" t="s">
        <v>375</v>
      </c>
      <c r="E29" s="243" t="s">
        <v>376</v>
      </c>
      <c r="F29" s="244">
        <v>0</v>
      </c>
      <c r="G29" s="243" t="s">
        <v>383</v>
      </c>
      <c r="H29" s="243" t="s">
        <v>384</v>
      </c>
      <c r="I29" s="245">
        <f ca="1">'PROSPETTO 2020.21 '!$C$70*REGGENZE!F29/12</f>
        <v>0</v>
      </c>
      <c r="J29" s="244">
        <v>11</v>
      </c>
    </row>
    <row r="30" spans="1:10" hidden="1">
      <c r="A30" s="243" t="s">
        <v>339</v>
      </c>
      <c r="B30" s="243" t="s">
        <v>340</v>
      </c>
      <c r="C30" s="244">
        <v>2</v>
      </c>
      <c r="D30" s="243" t="s">
        <v>375</v>
      </c>
      <c r="E30" s="243" t="s">
        <v>376</v>
      </c>
      <c r="F30" s="244">
        <v>0</v>
      </c>
      <c r="G30" s="243" t="s">
        <v>385</v>
      </c>
      <c r="H30" s="243" t="s">
        <v>386</v>
      </c>
      <c r="I30" s="245">
        <f ca="1">'PROSPETTO 2020.21 '!$C$70*REGGENZE!F30/12</f>
        <v>0</v>
      </c>
      <c r="J30" s="244">
        <v>5</v>
      </c>
    </row>
    <row r="31" spans="1:10" hidden="1">
      <c r="A31" s="243" t="s">
        <v>387</v>
      </c>
      <c r="B31" s="243" t="s">
        <v>388</v>
      </c>
      <c r="C31" s="252">
        <v>2</v>
      </c>
      <c r="D31" s="243" t="s">
        <v>389</v>
      </c>
      <c r="E31" s="243" t="s">
        <v>390</v>
      </c>
      <c r="F31" s="244">
        <v>10</v>
      </c>
      <c r="G31" s="243" t="s">
        <v>391</v>
      </c>
      <c r="H31" s="243" t="s">
        <v>303</v>
      </c>
      <c r="I31" s="245">
        <f ca="1">'PROSPETTO 2020.21 '!$C$70*REGGENZE!F31/12</f>
        <v>7936.76</v>
      </c>
      <c r="J31" s="244">
        <v>302</v>
      </c>
    </row>
    <row r="32" spans="1:10">
      <c r="A32" s="243" t="s">
        <v>229</v>
      </c>
      <c r="B32" s="243" t="s">
        <v>230</v>
      </c>
      <c r="C32" s="244">
        <v>3</v>
      </c>
      <c r="D32" s="243" t="s">
        <v>392</v>
      </c>
      <c r="E32" s="243" t="s">
        <v>393</v>
      </c>
      <c r="F32" s="244">
        <v>12</v>
      </c>
      <c r="G32" s="243" t="s">
        <v>306</v>
      </c>
      <c r="H32" s="243" t="s">
        <v>303</v>
      </c>
      <c r="I32" s="245">
        <f ca="1">'PROSPETTO 2020.21 '!$C$69*REGGENZE!F32/12</f>
        <v>8360.0400000000009</v>
      </c>
      <c r="J32" s="244" t="s">
        <v>307</v>
      </c>
    </row>
    <row r="33" spans="1:10" hidden="1">
      <c r="A33" s="243" t="s">
        <v>394</v>
      </c>
      <c r="B33" s="243" t="s">
        <v>395</v>
      </c>
      <c r="C33" s="244">
        <v>2</v>
      </c>
      <c r="D33" s="243" t="s">
        <v>396</v>
      </c>
      <c r="E33" s="243" t="s">
        <v>397</v>
      </c>
      <c r="F33" s="244">
        <v>5</v>
      </c>
      <c r="G33" s="243" t="s">
        <v>306</v>
      </c>
      <c r="H33" s="243" t="s">
        <v>398</v>
      </c>
      <c r="I33" s="245">
        <f ca="1">'PROSPETTO 2020.21 '!$C$70*REGGENZE!F33/12</f>
        <v>3968.38</v>
      </c>
      <c r="J33" s="244">
        <v>152</v>
      </c>
    </row>
    <row r="34" spans="1:10" hidden="1">
      <c r="A34" s="243" t="s">
        <v>399</v>
      </c>
      <c r="B34" s="243" t="s">
        <v>400</v>
      </c>
      <c r="C34" s="244">
        <v>2</v>
      </c>
      <c r="D34" s="243" t="s">
        <v>396</v>
      </c>
      <c r="E34" s="243" t="s">
        <v>397</v>
      </c>
      <c r="F34" s="244">
        <v>3</v>
      </c>
      <c r="G34" s="243" t="s">
        <v>401</v>
      </c>
      <c r="H34" s="243" t="s">
        <v>303</v>
      </c>
      <c r="I34" s="245">
        <f ca="1">'PROSPETTO 2020.21 '!$C$70*REGGENZE!F34/12</f>
        <v>2381.0300000000002</v>
      </c>
      <c r="J34" s="244">
        <v>79</v>
      </c>
    </row>
    <row r="35" spans="1:10">
      <c r="A35" s="243" t="s">
        <v>211</v>
      </c>
      <c r="B35" s="243" t="s">
        <v>212</v>
      </c>
      <c r="C35" s="244">
        <v>3</v>
      </c>
      <c r="D35" s="243" t="s">
        <v>402</v>
      </c>
      <c r="E35" s="243" t="s">
        <v>403</v>
      </c>
      <c r="F35" s="244">
        <v>12</v>
      </c>
      <c r="G35" s="243" t="s">
        <v>306</v>
      </c>
      <c r="H35" s="243" t="s">
        <v>303</v>
      </c>
      <c r="I35" s="245">
        <f ca="1">'PROSPETTO 2020.21 '!$C$69*REGGENZE!F35/12</f>
        <v>8360.0400000000009</v>
      </c>
      <c r="J35" s="244" t="s">
        <v>307</v>
      </c>
    </row>
    <row r="36" spans="1:10" hidden="1">
      <c r="A36" s="243" t="s">
        <v>404</v>
      </c>
      <c r="B36" s="243" t="s">
        <v>405</v>
      </c>
      <c r="C36" s="244">
        <v>2</v>
      </c>
      <c r="D36" s="243" t="s">
        <v>406</v>
      </c>
      <c r="E36" s="243" t="s">
        <v>407</v>
      </c>
      <c r="F36" s="244">
        <v>2</v>
      </c>
      <c r="G36" s="243" t="s">
        <v>306</v>
      </c>
      <c r="H36" s="243" t="s">
        <v>408</v>
      </c>
      <c r="I36" s="245">
        <f ca="1">'PROSPETTO 2020.21 '!$C$70*REGGENZE!F36/12</f>
        <v>1587.35</v>
      </c>
      <c r="J36" s="244">
        <v>54</v>
      </c>
    </row>
    <row r="37" spans="1:10" hidden="1">
      <c r="A37" s="243" t="s">
        <v>250</v>
      </c>
      <c r="B37" s="243" t="s">
        <v>409</v>
      </c>
      <c r="C37" s="244">
        <v>1</v>
      </c>
      <c r="D37" s="243" t="s">
        <v>410</v>
      </c>
      <c r="E37" s="243" t="s">
        <v>411</v>
      </c>
      <c r="F37" s="244">
        <v>6</v>
      </c>
      <c r="G37" s="243" t="s">
        <v>306</v>
      </c>
      <c r="H37" s="243" t="s">
        <v>297</v>
      </c>
      <c r="I37" s="245">
        <f ca="1">'PROSPETTO 2020.21 '!$C$71*REGGENZE!F37/12</f>
        <v>5291.16</v>
      </c>
      <c r="J37" s="244">
        <v>192</v>
      </c>
    </row>
    <row r="38" spans="1:10">
      <c r="A38" s="243" t="s">
        <v>213</v>
      </c>
      <c r="B38" s="243" t="s">
        <v>214</v>
      </c>
      <c r="C38" s="244">
        <v>3</v>
      </c>
      <c r="D38" s="243" t="s">
        <v>412</v>
      </c>
      <c r="E38" s="243" t="s">
        <v>413</v>
      </c>
      <c r="F38" s="244">
        <v>12</v>
      </c>
      <c r="G38" s="243" t="s">
        <v>306</v>
      </c>
      <c r="H38" s="243" t="s">
        <v>303</v>
      </c>
      <c r="I38" s="245">
        <f ca="1">'PROSPETTO 2020.21 '!$C$69*REGGENZE!F38/12</f>
        <v>8360.0400000000009</v>
      </c>
      <c r="J38" s="244" t="s">
        <v>307</v>
      </c>
    </row>
    <row r="39" spans="1:10" hidden="1">
      <c r="A39" s="243" t="s">
        <v>414</v>
      </c>
      <c r="B39" s="243" t="s">
        <v>415</v>
      </c>
      <c r="C39" s="244">
        <v>2</v>
      </c>
      <c r="D39" s="243" t="s">
        <v>416</v>
      </c>
      <c r="E39" s="243" t="s">
        <v>417</v>
      </c>
      <c r="F39" s="244">
        <v>2</v>
      </c>
      <c r="G39" s="243" t="s">
        <v>418</v>
      </c>
      <c r="H39" s="243" t="s">
        <v>297</v>
      </c>
      <c r="I39" s="245">
        <f ca="1">'PROSPETTO 2020.21 '!$C$70*REGGENZE!F39/12</f>
        <v>1587.35</v>
      </c>
      <c r="J39" s="244">
        <v>67</v>
      </c>
    </row>
    <row r="40" spans="1:10" hidden="1">
      <c r="A40" s="243" t="s">
        <v>252</v>
      </c>
      <c r="B40" s="243" t="s">
        <v>253</v>
      </c>
      <c r="C40" s="244">
        <v>2</v>
      </c>
      <c r="D40" s="243" t="s">
        <v>419</v>
      </c>
      <c r="E40" s="243" t="s">
        <v>420</v>
      </c>
      <c r="F40" s="244">
        <v>12</v>
      </c>
      <c r="G40" s="243" t="s">
        <v>306</v>
      </c>
      <c r="H40" s="243" t="s">
        <v>303</v>
      </c>
      <c r="I40" s="245">
        <f ca="1">'PROSPETTO 2020.21 '!$C$70</f>
        <v>9524.11</v>
      </c>
      <c r="J40" s="244" t="s">
        <v>307</v>
      </c>
    </row>
    <row r="41" spans="1:10">
      <c r="A41" s="243" t="s">
        <v>219</v>
      </c>
      <c r="B41" s="243" t="s">
        <v>220</v>
      </c>
      <c r="C41" s="253">
        <v>3</v>
      </c>
      <c r="D41" s="243" t="s">
        <v>421</v>
      </c>
      <c r="E41" s="243" t="s">
        <v>422</v>
      </c>
      <c r="F41" s="244">
        <v>12</v>
      </c>
      <c r="G41" s="243" t="s">
        <v>306</v>
      </c>
      <c r="H41" s="243" t="s">
        <v>303</v>
      </c>
      <c r="I41" s="245">
        <f ca="1">'PROSPETTO 2020.21 '!$C$69</f>
        <v>8360.0400000000009</v>
      </c>
      <c r="J41" s="244" t="s">
        <v>307</v>
      </c>
    </row>
    <row r="42" spans="1:10" hidden="1">
      <c r="A42" s="243" t="s">
        <v>423</v>
      </c>
      <c r="B42" s="243" t="s">
        <v>424</v>
      </c>
      <c r="C42" s="244">
        <v>1</v>
      </c>
      <c r="D42" s="243" t="s">
        <v>425</v>
      </c>
      <c r="E42" s="243" t="s">
        <v>426</v>
      </c>
      <c r="F42" s="244">
        <v>8</v>
      </c>
      <c r="G42" s="243" t="s">
        <v>418</v>
      </c>
      <c r="H42" s="243" t="s">
        <v>303</v>
      </c>
      <c r="I42" s="245">
        <f ca="1">'PROSPETTO 2020.21 '!$C$71*REGGENZE!F42/12</f>
        <v>7054.87</v>
      </c>
      <c r="J42" s="244">
        <v>240</v>
      </c>
    </row>
    <row r="43" spans="1:10" hidden="1">
      <c r="A43" s="243" t="s">
        <v>427</v>
      </c>
      <c r="B43" s="243" t="s">
        <v>428</v>
      </c>
      <c r="C43" s="244">
        <v>1</v>
      </c>
      <c r="D43" s="243" t="s">
        <v>429</v>
      </c>
      <c r="E43" s="243" t="s">
        <v>430</v>
      </c>
      <c r="F43" s="244">
        <v>2</v>
      </c>
      <c r="G43" s="243" t="s">
        <v>431</v>
      </c>
      <c r="H43" s="243" t="s">
        <v>432</v>
      </c>
      <c r="I43" s="245">
        <f ca="1">'PROSPETTO 2020.21 '!$C$71*REGGENZE!F43/12</f>
        <v>1763.72</v>
      </c>
      <c r="J43" s="244">
        <v>67</v>
      </c>
    </row>
    <row r="44" spans="1:10" hidden="1">
      <c r="A44" s="243" t="s">
        <v>433</v>
      </c>
      <c r="B44" s="243" t="s">
        <v>434</v>
      </c>
      <c r="C44" s="244">
        <v>1</v>
      </c>
      <c r="D44" s="243" t="s">
        <v>435</v>
      </c>
      <c r="E44" s="243" t="s">
        <v>436</v>
      </c>
      <c r="F44" s="244">
        <v>2</v>
      </c>
      <c r="G44" s="243" t="s">
        <v>437</v>
      </c>
      <c r="H44" s="243" t="s">
        <v>438</v>
      </c>
      <c r="I44" s="245">
        <f ca="1">'PROSPETTO 2020.21 '!$C$71*REGGENZE!F44/12</f>
        <v>1763.72</v>
      </c>
      <c r="J44" s="244">
        <v>63</v>
      </c>
    </row>
    <row r="45" spans="1:10" hidden="1">
      <c r="A45" s="243" t="s">
        <v>433</v>
      </c>
      <c r="B45" s="243" t="s">
        <v>434</v>
      </c>
      <c r="C45" s="244">
        <v>1</v>
      </c>
      <c r="D45" s="243" t="s">
        <v>435</v>
      </c>
      <c r="E45" s="243" t="s">
        <v>436</v>
      </c>
      <c r="F45" s="244">
        <v>2</v>
      </c>
      <c r="G45" s="243" t="s">
        <v>383</v>
      </c>
      <c r="H45" s="243" t="s">
        <v>439</v>
      </c>
      <c r="I45" s="245">
        <f ca="1">'PROSPETTO 2020.21 '!$C$71*REGGENZE!F45/12</f>
        <v>1763.72</v>
      </c>
      <c r="J45" s="244">
        <v>52</v>
      </c>
    </row>
    <row r="46" spans="1:10" hidden="1">
      <c r="A46" s="243" t="s">
        <v>433</v>
      </c>
      <c r="B46" s="243" t="s">
        <v>434</v>
      </c>
      <c r="C46" s="244">
        <v>1</v>
      </c>
      <c r="D46" s="243" t="s">
        <v>435</v>
      </c>
      <c r="E46" s="243" t="s">
        <v>436</v>
      </c>
      <c r="F46" s="244">
        <v>1</v>
      </c>
      <c r="G46" s="243" t="s">
        <v>440</v>
      </c>
      <c r="H46" s="243" t="s">
        <v>441</v>
      </c>
      <c r="I46" s="245">
        <f ca="1">'PROSPETTO 2020.21 '!$C$71*REGGENZE!F46/12</f>
        <v>881.86</v>
      </c>
      <c r="J46" s="244">
        <v>35</v>
      </c>
    </row>
    <row r="47" spans="1:10" hidden="1">
      <c r="A47" s="243" t="s">
        <v>433</v>
      </c>
      <c r="B47" s="243" t="s">
        <v>434</v>
      </c>
      <c r="C47" s="244">
        <v>1</v>
      </c>
      <c r="D47" s="243" t="s">
        <v>435</v>
      </c>
      <c r="E47" s="243" t="s">
        <v>436</v>
      </c>
      <c r="F47" s="244">
        <v>1</v>
      </c>
      <c r="G47" s="243" t="s">
        <v>329</v>
      </c>
      <c r="H47" s="243" t="s">
        <v>442</v>
      </c>
      <c r="I47" s="245">
        <f ca="1">'PROSPETTO 2020.21 '!$C$71*REGGENZE!F47/12</f>
        <v>881.86</v>
      </c>
      <c r="J47" s="244">
        <v>40</v>
      </c>
    </row>
    <row r="48" spans="1:10">
      <c r="A48" s="243" t="s">
        <v>443</v>
      </c>
      <c r="B48" s="243" t="s">
        <v>444</v>
      </c>
      <c r="C48" s="244">
        <v>3</v>
      </c>
      <c r="D48" s="243" t="s">
        <v>445</v>
      </c>
      <c r="E48" s="243" t="s">
        <v>446</v>
      </c>
      <c r="F48" s="244">
        <v>2</v>
      </c>
      <c r="G48" s="243" t="s">
        <v>312</v>
      </c>
      <c r="H48" s="243" t="s">
        <v>447</v>
      </c>
      <c r="I48" s="245">
        <f ca="1">'PROSPETTO 2020.21 '!$C$69*REGGENZE!F48/12</f>
        <v>1393.34</v>
      </c>
      <c r="J48" s="244">
        <v>54</v>
      </c>
    </row>
    <row r="49" spans="1:10">
      <c r="A49" s="243" t="s">
        <v>443</v>
      </c>
      <c r="B49" s="243" t="s">
        <v>444</v>
      </c>
      <c r="C49" s="244">
        <v>3</v>
      </c>
      <c r="D49" s="243" t="s">
        <v>445</v>
      </c>
      <c r="E49" s="243" t="s">
        <v>446</v>
      </c>
      <c r="F49" s="244">
        <v>2</v>
      </c>
      <c r="G49" s="243" t="s">
        <v>448</v>
      </c>
      <c r="H49" s="243" t="s">
        <v>297</v>
      </c>
      <c r="I49" s="245">
        <f ca="1">'PROSPETTO 2020.21 '!$C$69*REGGENZE!F49/12</f>
        <v>1393.34</v>
      </c>
      <c r="J49" s="244">
        <v>72</v>
      </c>
    </row>
    <row r="50" spans="1:10">
      <c r="A50" s="243" t="s">
        <v>443</v>
      </c>
      <c r="B50" s="243" t="s">
        <v>444</v>
      </c>
      <c r="C50" s="244">
        <v>3</v>
      </c>
      <c r="D50" s="243" t="s">
        <v>445</v>
      </c>
      <c r="E50" s="243" t="s">
        <v>446</v>
      </c>
      <c r="F50" s="244">
        <v>1</v>
      </c>
      <c r="G50" s="243" t="s">
        <v>449</v>
      </c>
      <c r="H50" s="243" t="s">
        <v>450</v>
      </c>
      <c r="I50" s="245">
        <f ca="1">'PROSPETTO 2020.21 '!$C$69*REGGENZE!F50/12</f>
        <v>696.67</v>
      </c>
      <c r="J50" s="244">
        <v>14</v>
      </c>
    </row>
    <row r="51" spans="1:10">
      <c r="A51" s="243" t="s">
        <v>443</v>
      </c>
      <c r="B51" s="243" t="s">
        <v>444</v>
      </c>
      <c r="C51" s="244">
        <v>3</v>
      </c>
      <c r="D51" s="243" t="s">
        <v>445</v>
      </c>
      <c r="E51" s="243" t="s">
        <v>446</v>
      </c>
      <c r="F51" s="244">
        <v>1</v>
      </c>
      <c r="G51" s="243" t="s">
        <v>344</v>
      </c>
      <c r="H51" s="243" t="s">
        <v>451</v>
      </c>
      <c r="I51" s="245">
        <f ca="1">'PROSPETTO 2020.21 '!$C$69*REGGENZE!F51/12</f>
        <v>696.67</v>
      </c>
      <c r="J51" s="244">
        <v>13</v>
      </c>
    </row>
    <row r="52" spans="1:10">
      <c r="A52" s="243" t="s">
        <v>443</v>
      </c>
      <c r="B52" s="243" t="s">
        <v>444</v>
      </c>
      <c r="C52" s="244">
        <v>3</v>
      </c>
      <c r="D52" s="243" t="s">
        <v>445</v>
      </c>
      <c r="E52" s="243" t="s">
        <v>446</v>
      </c>
      <c r="F52" s="244">
        <v>0</v>
      </c>
      <c r="G52" s="243" t="s">
        <v>452</v>
      </c>
      <c r="H52" s="243" t="s">
        <v>453</v>
      </c>
      <c r="I52" s="245">
        <f ca="1">'PROSPETTO 2020.21 '!$C$69*REGGENZE!F52/12</f>
        <v>0</v>
      </c>
      <c r="J52" s="244">
        <v>11</v>
      </c>
    </row>
    <row r="53" spans="1:10">
      <c r="A53" s="243" t="s">
        <v>443</v>
      </c>
      <c r="B53" s="243" t="s">
        <v>444</v>
      </c>
      <c r="C53" s="244">
        <v>3</v>
      </c>
      <c r="D53" s="243" t="s">
        <v>445</v>
      </c>
      <c r="E53" s="243" t="s">
        <v>446</v>
      </c>
      <c r="F53" s="244">
        <v>0</v>
      </c>
      <c r="G53" s="243" t="s">
        <v>454</v>
      </c>
      <c r="H53" s="243" t="s">
        <v>455</v>
      </c>
      <c r="I53" s="245">
        <f ca="1">'PROSPETTO 2020.21 '!$C$69*REGGENZE!F53/12</f>
        <v>0</v>
      </c>
      <c r="J53" s="244">
        <v>10</v>
      </c>
    </row>
    <row r="54" spans="1:10" hidden="1">
      <c r="A54" s="243" t="s">
        <v>456</v>
      </c>
      <c r="B54" s="243" t="s">
        <v>457</v>
      </c>
      <c r="C54" s="244">
        <v>1</v>
      </c>
      <c r="D54" s="243" t="s">
        <v>458</v>
      </c>
      <c r="E54" s="243" t="s">
        <v>459</v>
      </c>
      <c r="F54" s="244">
        <v>3</v>
      </c>
      <c r="G54" s="243" t="s">
        <v>460</v>
      </c>
      <c r="H54" s="243" t="s">
        <v>461</v>
      </c>
      <c r="I54" s="245">
        <f ca="1">'PROSPETTO 2020.21 '!$C$71*REGGENZE!F54/12</f>
        <v>2645.58</v>
      </c>
      <c r="J54" s="244">
        <v>83</v>
      </c>
    </row>
    <row r="55" spans="1:10" hidden="1">
      <c r="A55" s="243" t="s">
        <v>456</v>
      </c>
      <c r="B55" s="243" t="s">
        <v>457</v>
      </c>
      <c r="C55" s="244">
        <v>1</v>
      </c>
      <c r="D55" s="243" t="s">
        <v>458</v>
      </c>
      <c r="E55" s="243" t="s">
        <v>459</v>
      </c>
      <c r="F55" s="244">
        <v>3</v>
      </c>
      <c r="G55" s="243" t="s">
        <v>383</v>
      </c>
      <c r="H55" s="243" t="s">
        <v>462</v>
      </c>
      <c r="I55" s="245">
        <f ca="1">'PROSPETTO 2020.21 '!$C$71*REGGENZE!F55/12</f>
        <v>2645.58</v>
      </c>
      <c r="J55" s="244">
        <v>82</v>
      </c>
    </row>
    <row r="56" spans="1:10" hidden="1">
      <c r="A56" s="243" t="s">
        <v>456</v>
      </c>
      <c r="B56" s="243" t="s">
        <v>457</v>
      </c>
      <c r="C56" s="244">
        <v>1</v>
      </c>
      <c r="D56" s="243" t="s">
        <v>458</v>
      </c>
      <c r="E56" s="243" t="s">
        <v>459</v>
      </c>
      <c r="F56" s="244">
        <v>2</v>
      </c>
      <c r="G56" s="243" t="s">
        <v>343</v>
      </c>
      <c r="H56" s="243" t="s">
        <v>463</v>
      </c>
      <c r="I56" s="245">
        <f ca="1">'PROSPETTO 2020.21 '!$C$71*REGGENZE!F56/12</f>
        <v>1763.72</v>
      </c>
      <c r="J56" s="244">
        <v>78</v>
      </c>
    </row>
    <row r="57" spans="1:10">
      <c r="A57" s="243" t="s">
        <v>210</v>
      </c>
      <c r="B57" s="243" t="s">
        <v>464</v>
      </c>
      <c r="C57" s="244">
        <v>3</v>
      </c>
      <c r="D57" s="243" t="s">
        <v>465</v>
      </c>
      <c r="E57" s="243" t="s">
        <v>466</v>
      </c>
      <c r="F57" s="244">
        <v>12</v>
      </c>
      <c r="G57" s="243" t="s">
        <v>306</v>
      </c>
      <c r="H57" s="243" t="s">
        <v>303</v>
      </c>
      <c r="I57" s="245">
        <f ca="1">'PROSPETTO 2020.21 '!$C$69*REGGENZE!F57/12</f>
        <v>8360.0400000000009</v>
      </c>
      <c r="J57" s="244" t="s">
        <v>307</v>
      </c>
    </row>
    <row r="58" spans="1:10" hidden="1">
      <c r="A58" s="243" t="s">
        <v>233</v>
      </c>
      <c r="B58" s="243" t="s">
        <v>467</v>
      </c>
      <c r="C58" s="244">
        <v>2</v>
      </c>
      <c r="D58" s="243" t="s">
        <v>468</v>
      </c>
      <c r="E58" s="243" t="s">
        <v>469</v>
      </c>
      <c r="F58" s="244">
        <v>12</v>
      </c>
      <c r="G58" s="243" t="s">
        <v>306</v>
      </c>
      <c r="H58" s="243" t="s">
        <v>303</v>
      </c>
      <c r="I58" s="245">
        <f ca="1">'PROSPETTO 2020.21 '!$C$70</f>
        <v>9524.11</v>
      </c>
      <c r="J58" s="244" t="s">
        <v>307</v>
      </c>
    </row>
    <row r="59" spans="1:10">
      <c r="A59" s="243" t="s">
        <v>242</v>
      </c>
      <c r="B59" s="243" t="s">
        <v>243</v>
      </c>
      <c r="C59" s="244">
        <v>3</v>
      </c>
      <c r="D59" s="243" t="s">
        <v>470</v>
      </c>
      <c r="E59" s="243" t="s">
        <v>471</v>
      </c>
      <c r="F59" s="244">
        <v>12</v>
      </c>
      <c r="G59" s="243" t="s">
        <v>306</v>
      </c>
      <c r="H59" s="243" t="s">
        <v>303</v>
      </c>
      <c r="I59" s="245">
        <f ca="1">'PROSPETTO 2020.21 '!$C$69*REGGENZE!F59/12</f>
        <v>8360.0400000000009</v>
      </c>
      <c r="J59" s="244" t="s">
        <v>307</v>
      </c>
    </row>
    <row r="60" spans="1:10" hidden="1">
      <c r="A60" s="243" t="s">
        <v>472</v>
      </c>
      <c r="B60" s="243" t="s">
        <v>473</v>
      </c>
      <c r="C60" s="244">
        <v>2</v>
      </c>
      <c r="D60" s="243" t="s">
        <v>474</v>
      </c>
      <c r="E60" s="243" t="s">
        <v>475</v>
      </c>
      <c r="F60" s="244">
        <v>2</v>
      </c>
      <c r="G60" s="243" t="s">
        <v>306</v>
      </c>
      <c r="H60" s="243" t="s">
        <v>408</v>
      </c>
      <c r="I60" s="245">
        <f ca="1">'PROSPETTO 2020.21 '!$C$70*REGGENZE!F60/12</f>
        <v>1587.35</v>
      </c>
      <c r="J60" s="244">
        <v>54</v>
      </c>
    </row>
    <row r="61" spans="1:10">
      <c r="A61" s="243" t="s">
        <v>240</v>
      </c>
      <c r="B61" s="243" t="s">
        <v>241</v>
      </c>
      <c r="C61" s="244">
        <v>3</v>
      </c>
      <c r="D61" s="243" t="s">
        <v>476</v>
      </c>
      <c r="E61" s="243" t="s">
        <v>477</v>
      </c>
      <c r="F61" s="244">
        <v>12</v>
      </c>
      <c r="G61" s="243" t="s">
        <v>306</v>
      </c>
      <c r="H61" s="243" t="s">
        <v>303</v>
      </c>
      <c r="I61" s="245">
        <f ca="1">'PROSPETTO 2020.21 '!$C$69*REGGENZE!F61/12</f>
        <v>8360.0400000000009</v>
      </c>
      <c r="J61" s="244" t="s">
        <v>307</v>
      </c>
    </row>
    <row r="62" spans="1:10" hidden="1">
      <c r="A62" s="243" t="s">
        <v>272</v>
      </c>
      <c r="B62" s="243" t="s">
        <v>273</v>
      </c>
      <c r="C62" s="244">
        <v>2</v>
      </c>
      <c r="D62" s="243" t="s">
        <v>478</v>
      </c>
      <c r="E62" s="243" t="s">
        <v>479</v>
      </c>
      <c r="F62" s="244">
        <v>12</v>
      </c>
      <c r="G62" s="243" t="s">
        <v>306</v>
      </c>
      <c r="H62" s="243" t="s">
        <v>303</v>
      </c>
      <c r="I62" s="245">
        <f ca="1">'PROSPETTO 2020.21 '!$C$70</f>
        <v>9524.11</v>
      </c>
      <c r="J62" s="244" t="s">
        <v>307</v>
      </c>
    </row>
    <row r="63" spans="1:10" hidden="1">
      <c r="A63" s="243" t="s">
        <v>480</v>
      </c>
      <c r="B63" s="243" t="s">
        <v>481</v>
      </c>
      <c r="C63" s="244">
        <v>2</v>
      </c>
      <c r="D63" s="243" t="s">
        <v>482</v>
      </c>
      <c r="E63" s="243" t="s">
        <v>483</v>
      </c>
      <c r="F63" s="244">
        <v>8</v>
      </c>
      <c r="G63" s="243" t="s">
        <v>484</v>
      </c>
      <c r="H63" s="243" t="s">
        <v>303</v>
      </c>
      <c r="I63" s="245">
        <f ca="1">'PROSPETTO 2020.21 '!$C$70*REGGENZE!F63/12</f>
        <v>6349.41</v>
      </c>
      <c r="J63" s="244">
        <v>239</v>
      </c>
    </row>
    <row r="64" spans="1:10" hidden="1">
      <c r="A64" s="243" t="s">
        <v>244</v>
      </c>
      <c r="B64" s="243" t="s">
        <v>245</v>
      </c>
      <c r="C64" s="244">
        <v>2</v>
      </c>
      <c r="D64" s="243" t="s">
        <v>485</v>
      </c>
      <c r="E64" s="243" t="s">
        <v>486</v>
      </c>
      <c r="F64" s="244">
        <v>12</v>
      </c>
      <c r="G64" s="243" t="s">
        <v>306</v>
      </c>
      <c r="H64" s="243" t="s">
        <v>303</v>
      </c>
      <c r="I64" s="245">
        <f ca="1">'PROSPETTO 2020.21 '!$C$70</f>
        <v>9524.11</v>
      </c>
      <c r="J64" s="244" t="s">
        <v>307</v>
      </c>
    </row>
    <row r="65" spans="1:10">
      <c r="A65" s="243" t="s">
        <v>234</v>
      </c>
      <c r="B65" s="243" t="s">
        <v>235</v>
      </c>
      <c r="C65" s="253">
        <v>3</v>
      </c>
      <c r="D65" s="243" t="s">
        <v>487</v>
      </c>
      <c r="E65" s="243" t="s">
        <v>488</v>
      </c>
      <c r="F65" s="244">
        <v>12</v>
      </c>
      <c r="G65" s="243" t="s">
        <v>306</v>
      </c>
      <c r="H65" s="243" t="s">
        <v>303</v>
      </c>
      <c r="I65" s="245">
        <f ca="1">'PROSPETTO 2020.21 '!$C$69</f>
        <v>8360.0400000000009</v>
      </c>
      <c r="J65" s="244" t="s">
        <v>307</v>
      </c>
    </row>
    <row r="66" spans="1:10" hidden="1">
      <c r="A66" s="243" t="s">
        <v>251</v>
      </c>
      <c r="B66" s="243" t="s">
        <v>489</v>
      </c>
      <c r="C66" s="244">
        <v>2</v>
      </c>
      <c r="D66" s="243" t="s">
        <v>490</v>
      </c>
      <c r="E66" s="243" t="s">
        <v>491</v>
      </c>
      <c r="F66" s="244">
        <v>12</v>
      </c>
      <c r="G66" s="243" t="s">
        <v>306</v>
      </c>
      <c r="H66" s="243" t="s">
        <v>303</v>
      </c>
      <c r="I66" s="245">
        <f ca="1">'PROSPETTO 2020.21 '!$C$70</f>
        <v>9524.11</v>
      </c>
      <c r="J66" s="244" t="s">
        <v>307</v>
      </c>
    </row>
    <row r="67" spans="1:10" hidden="1">
      <c r="A67" s="243" t="s">
        <v>492</v>
      </c>
      <c r="B67" s="243" t="s">
        <v>493</v>
      </c>
      <c r="C67" s="244">
        <v>1</v>
      </c>
      <c r="D67" s="243" t="s">
        <v>494</v>
      </c>
      <c r="E67" s="243" t="s">
        <v>495</v>
      </c>
      <c r="F67" s="244">
        <v>0</v>
      </c>
      <c r="G67" s="243" t="s">
        <v>306</v>
      </c>
      <c r="H67" s="243" t="s">
        <v>338</v>
      </c>
      <c r="I67" s="245">
        <f ca="1">'PROSPETTO 2020.21 '!$C$71*REGGENZE!F67/12</f>
        <v>0</v>
      </c>
      <c r="J67" s="244">
        <v>7</v>
      </c>
    </row>
    <row r="68" spans="1:10">
      <c r="A68" s="243" t="s">
        <v>223</v>
      </c>
      <c r="B68" s="243" t="s">
        <v>224</v>
      </c>
      <c r="C68" s="253">
        <v>3</v>
      </c>
      <c r="D68" s="243" t="s">
        <v>496</v>
      </c>
      <c r="E68" s="243" t="s">
        <v>497</v>
      </c>
      <c r="F68" s="244">
        <v>12</v>
      </c>
      <c r="G68" s="243" t="s">
        <v>306</v>
      </c>
      <c r="H68" s="243" t="s">
        <v>303</v>
      </c>
      <c r="I68" s="245">
        <f ca="1">'PROSPETTO 2020.21 '!$C$69</f>
        <v>8360.0400000000009</v>
      </c>
      <c r="J68" s="244" t="s">
        <v>307</v>
      </c>
    </row>
    <row r="69" spans="1:10" hidden="1">
      <c r="A69" s="243" t="s">
        <v>498</v>
      </c>
      <c r="B69" s="243" t="s">
        <v>499</v>
      </c>
      <c r="C69" s="244">
        <v>2</v>
      </c>
      <c r="D69" s="243" t="s">
        <v>500</v>
      </c>
      <c r="E69" s="243" t="s">
        <v>501</v>
      </c>
      <c r="F69" s="244">
        <v>6</v>
      </c>
      <c r="G69" s="243" t="s">
        <v>502</v>
      </c>
      <c r="H69" s="243" t="s">
        <v>303</v>
      </c>
      <c r="I69" s="245">
        <f ca="1">'PROSPETTO 2020.21 '!$C$70*REGGENZE!F69/12</f>
        <v>4762.0600000000004</v>
      </c>
      <c r="J69" s="244">
        <v>184</v>
      </c>
    </row>
    <row r="70" spans="1:10" hidden="1">
      <c r="A70" s="243" t="s">
        <v>503</v>
      </c>
      <c r="B70" s="243" t="s">
        <v>504</v>
      </c>
      <c r="C70" s="244">
        <v>2</v>
      </c>
      <c r="D70" s="243" t="s">
        <v>505</v>
      </c>
      <c r="E70" s="243" t="s">
        <v>506</v>
      </c>
      <c r="F70" s="244">
        <v>2</v>
      </c>
      <c r="G70" s="243" t="s">
        <v>431</v>
      </c>
      <c r="H70" s="243" t="s">
        <v>507</v>
      </c>
      <c r="I70" s="245">
        <f ca="1">'PROSPETTO 2020.21 '!$C$70*REGGENZE!F70/12</f>
        <v>1587.35</v>
      </c>
      <c r="J70" s="244">
        <v>73</v>
      </c>
    </row>
    <row r="71" spans="1:10" hidden="1">
      <c r="A71" s="243" t="s">
        <v>503</v>
      </c>
      <c r="B71" s="243" t="s">
        <v>504</v>
      </c>
      <c r="C71" s="244">
        <v>2</v>
      </c>
      <c r="D71" s="243" t="s">
        <v>505</v>
      </c>
      <c r="E71" s="243" t="s">
        <v>506</v>
      </c>
      <c r="F71" s="244">
        <v>1</v>
      </c>
      <c r="G71" s="243" t="s">
        <v>437</v>
      </c>
      <c r="H71" s="243" t="s">
        <v>508</v>
      </c>
      <c r="I71" s="245">
        <f ca="1">'PROSPETTO 2020.21 '!$C$70*REGGENZE!F71/12</f>
        <v>793.68</v>
      </c>
      <c r="J71" s="244">
        <v>25</v>
      </c>
    </row>
    <row r="72" spans="1:10" hidden="1">
      <c r="A72" s="243" t="s">
        <v>503</v>
      </c>
      <c r="B72" s="243" t="s">
        <v>504</v>
      </c>
      <c r="C72" s="244">
        <v>2</v>
      </c>
      <c r="D72" s="243" t="s">
        <v>505</v>
      </c>
      <c r="E72" s="243" t="s">
        <v>506</v>
      </c>
      <c r="F72" s="244">
        <v>1</v>
      </c>
      <c r="G72" s="243" t="s">
        <v>296</v>
      </c>
      <c r="H72" s="243" t="s">
        <v>368</v>
      </c>
      <c r="I72" s="245">
        <f ca="1">'PROSPETTO 2020.21 '!$C$70*REGGENZE!F72/12</f>
        <v>793.68</v>
      </c>
      <c r="J72" s="244">
        <v>18</v>
      </c>
    </row>
    <row r="73" spans="1:10" hidden="1">
      <c r="A73" s="243" t="s">
        <v>503</v>
      </c>
      <c r="B73" s="243" t="s">
        <v>504</v>
      </c>
      <c r="C73" s="244">
        <v>2</v>
      </c>
      <c r="D73" s="243" t="s">
        <v>505</v>
      </c>
      <c r="E73" s="243" t="s">
        <v>506</v>
      </c>
      <c r="F73" s="244">
        <v>1</v>
      </c>
      <c r="G73" s="243" t="s">
        <v>509</v>
      </c>
      <c r="H73" s="243" t="s">
        <v>461</v>
      </c>
      <c r="I73" s="245">
        <f ca="1">'PROSPETTO 2020.21 '!$C$70*REGGENZE!F73/12</f>
        <v>793.68</v>
      </c>
      <c r="J73" s="244">
        <v>49</v>
      </c>
    </row>
    <row r="74" spans="1:10" hidden="1">
      <c r="A74" s="243" t="s">
        <v>503</v>
      </c>
      <c r="B74" s="243" t="s">
        <v>504</v>
      </c>
      <c r="C74" s="244">
        <v>2</v>
      </c>
      <c r="D74" s="243" t="s">
        <v>505</v>
      </c>
      <c r="E74" s="243" t="s">
        <v>506</v>
      </c>
      <c r="F74" s="244">
        <v>1</v>
      </c>
      <c r="G74" s="243" t="s">
        <v>297</v>
      </c>
      <c r="H74" s="243" t="s">
        <v>510</v>
      </c>
      <c r="I74" s="245">
        <f ca="1">'PROSPETTO 2020.21 '!$C$70*REGGENZE!F74/12</f>
        <v>793.68</v>
      </c>
      <c r="J74" s="244">
        <v>13</v>
      </c>
    </row>
    <row r="75" spans="1:10" hidden="1">
      <c r="A75" s="243" t="s">
        <v>503</v>
      </c>
      <c r="B75" s="243" t="s">
        <v>504</v>
      </c>
      <c r="C75" s="244">
        <v>2</v>
      </c>
      <c r="D75" s="243" t="s">
        <v>505</v>
      </c>
      <c r="E75" s="243" t="s">
        <v>506</v>
      </c>
      <c r="F75" s="244">
        <v>1</v>
      </c>
      <c r="G75" s="243" t="s">
        <v>511</v>
      </c>
      <c r="H75" s="243" t="s">
        <v>512</v>
      </c>
      <c r="I75" s="245">
        <f ca="1">'PROSPETTO 2020.21 '!$C$70*REGGENZE!F75/12</f>
        <v>793.68</v>
      </c>
      <c r="J75" s="244">
        <v>17</v>
      </c>
    </row>
    <row r="76" spans="1:10" hidden="1">
      <c r="A76" s="243" t="s">
        <v>513</v>
      </c>
      <c r="B76" s="243" t="s">
        <v>514</v>
      </c>
      <c r="C76" s="244">
        <v>2</v>
      </c>
      <c r="D76" s="243" t="s">
        <v>515</v>
      </c>
      <c r="E76" s="243" t="s">
        <v>516</v>
      </c>
      <c r="F76" s="244">
        <v>3</v>
      </c>
      <c r="G76" s="243" t="s">
        <v>517</v>
      </c>
      <c r="H76" s="243" t="s">
        <v>518</v>
      </c>
      <c r="I76" s="245">
        <f ca="1">'PROSPETTO 2020.21 '!$C$70*REGGENZE!F76/12</f>
        <v>2381.0300000000002</v>
      </c>
      <c r="J76" s="244">
        <v>77</v>
      </c>
    </row>
    <row r="77" spans="1:10" hidden="1">
      <c r="A77" s="243" t="s">
        <v>513</v>
      </c>
      <c r="B77" s="243" t="s">
        <v>514</v>
      </c>
      <c r="C77" s="244">
        <v>2</v>
      </c>
      <c r="D77" s="243" t="s">
        <v>515</v>
      </c>
      <c r="E77" s="243" t="s">
        <v>516</v>
      </c>
      <c r="F77" s="244">
        <v>2</v>
      </c>
      <c r="G77" s="243" t="s">
        <v>519</v>
      </c>
      <c r="H77" s="243" t="s">
        <v>370</v>
      </c>
      <c r="I77" s="245">
        <f ca="1">'PROSPETTO 2020.21 '!$C$70*REGGENZE!F77/12</f>
        <v>1587.35</v>
      </c>
      <c r="J77" s="244">
        <v>53</v>
      </c>
    </row>
    <row r="78" spans="1:10" hidden="1">
      <c r="A78" s="243" t="s">
        <v>364</v>
      </c>
      <c r="B78" s="243" t="s">
        <v>365</v>
      </c>
      <c r="C78" s="244">
        <v>2</v>
      </c>
      <c r="D78" s="243" t="s">
        <v>520</v>
      </c>
      <c r="E78" s="243" t="s">
        <v>521</v>
      </c>
      <c r="F78" s="244">
        <v>4</v>
      </c>
      <c r="G78" s="243" t="s">
        <v>431</v>
      </c>
      <c r="H78" s="243" t="s">
        <v>522</v>
      </c>
      <c r="I78" s="245">
        <f ca="1">'PROSPETTO 2020.21 '!$C$70*REGGENZE!F78/12</f>
        <v>3174.7</v>
      </c>
      <c r="J78" s="244">
        <v>129</v>
      </c>
    </row>
    <row r="79" spans="1:10" hidden="1">
      <c r="A79" s="243" t="s">
        <v>246</v>
      </c>
      <c r="B79" s="243" t="s">
        <v>247</v>
      </c>
      <c r="C79" s="244">
        <v>2</v>
      </c>
      <c r="D79" s="243" t="s">
        <v>523</v>
      </c>
      <c r="E79" s="243" t="s">
        <v>524</v>
      </c>
      <c r="F79" s="244">
        <v>12</v>
      </c>
      <c r="G79" s="243" t="s">
        <v>306</v>
      </c>
      <c r="H79" s="243" t="s">
        <v>303</v>
      </c>
      <c r="I79" s="245">
        <f ca="1">'PROSPETTO 2020.21 '!$C$70</f>
        <v>9524.11</v>
      </c>
      <c r="J79" s="244" t="s">
        <v>307</v>
      </c>
    </row>
    <row r="80" spans="1:10" hidden="1">
      <c r="A80" s="243" t="s">
        <v>525</v>
      </c>
      <c r="B80" s="243" t="s">
        <v>526</v>
      </c>
      <c r="C80" s="244">
        <v>1</v>
      </c>
      <c r="D80" s="243" t="s">
        <v>527</v>
      </c>
      <c r="E80" s="243" t="s">
        <v>528</v>
      </c>
      <c r="F80" s="244">
        <v>8</v>
      </c>
      <c r="G80" s="243" t="s">
        <v>484</v>
      </c>
      <c r="H80" s="243" t="s">
        <v>303</v>
      </c>
      <c r="I80" s="245">
        <f ca="1">'PROSPETTO 2020.21 '!$C$71*REGGENZE!F80/12</f>
        <v>7054.87</v>
      </c>
      <c r="J80" s="244">
        <v>237</v>
      </c>
    </row>
    <row r="81" spans="1:10">
      <c r="A81" s="243" t="s">
        <v>227</v>
      </c>
      <c r="B81" s="243" t="s">
        <v>228</v>
      </c>
      <c r="C81" s="244">
        <v>3</v>
      </c>
      <c r="D81" s="243" t="s">
        <v>529</v>
      </c>
      <c r="E81" s="243" t="s">
        <v>530</v>
      </c>
      <c r="F81" s="244">
        <v>12</v>
      </c>
      <c r="G81" s="243" t="s">
        <v>306</v>
      </c>
      <c r="H81" s="243" t="s">
        <v>303</v>
      </c>
      <c r="I81" s="245">
        <f ca="1">'PROSPETTO 2020.21 '!$C$69*REGGENZE!F81/12</f>
        <v>8360.0400000000009</v>
      </c>
      <c r="J81" s="244" t="s">
        <v>307</v>
      </c>
    </row>
    <row r="82" spans="1:10" hidden="1">
      <c r="A82" s="243" t="s">
        <v>236</v>
      </c>
      <c r="B82" s="243" t="s">
        <v>237</v>
      </c>
      <c r="C82" s="244">
        <v>2</v>
      </c>
      <c r="D82" s="243" t="s">
        <v>531</v>
      </c>
      <c r="E82" s="243" t="s">
        <v>532</v>
      </c>
      <c r="F82" s="244">
        <v>12</v>
      </c>
      <c r="G82" s="243" t="s">
        <v>306</v>
      </c>
      <c r="H82" s="243" t="s">
        <v>303</v>
      </c>
      <c r="I82" s="245">
        <f ca="1">'PROSPETTO 2020.21 '!$C$70</f>
        <v>9524.11</v>
      </c>
      <c r="J82" s="244" t="s">
        <v>307</v>
      </c>
    </row>
    <row r="83" spans="1:10" hidden="1">
      <c r="A83" s="243" t="s">
        <v>266</v>
      </c>
      <c r="B83" s="243" t="s">
        <v>267</v>
      </c>
      <c r="C83" s="244">
        <v>2</v>
      </c>
      <c r="D83" s="243" t="s">
        <v>533</v>
      </c>
      <c r="E83" s="243" t="s">
        <v>534</v>
      </c>
      <c r="F83" s="244">
        <v>12</v>
      </c>
      <c r="G83" s="243" t="s">
        <v>306</v>
      </c>
      <c r="H83" s="243" t="s">
        <v>303</v>
      </c>
      <c r="I83" s="245">
        <f ca="1">'PROSPETTO 2020.21 '!$C$70</f>
        <v>9524.11</v>
      </c>
      <c r="J83" s="244" t="s">
        <v>307</v>
      </c>
    </row>
    <row r="84" spans="1:10" hidden="1">
      <c r="A84" s="243" t="s">
        <v>535</v>
      </c>
      <c r="B84" s="243" t="s">
        <v>536</v>
      </c>
      <c r="C84" s="244">
        <v>2</v>
      </c>
      <c r="D84" s="243" t="s">
        <v>537</v>
      </c>
      <c r="E84" s="243" t="s">
        <v>538</v>
      </c>
      <c r="F84" s="244">
        <v>1</v>
      </c>
      <c r="G84" s="243" t="s">
        <v>306</v>
      </c>
      <c r="H84" s="243" t="s">
        <v>539</v>
      </c>
      <c r="I84" s="245">
        <f ca="1">'PROSPETTO 2020.21 '!$C$70*REGGENZE!F84/12</f>
        <v>793.68</v>
      </c>
      <c r="J84" s="244">
        <v>26</v>
      </c>
    </row>
    <row r="85" spans="1:10" hidden="1">
      <c r="A85" s="243" t="s">
        <v>540</v>
      </c>
      <c r="B85" s="243" t="s">
        <v>541</v>
      </c>
      <c r="C85" s="244">
        <v>2</v>
      </c>
      <c r="D85" s="243" t="s">
        <v>542</v>
      </c>
      <c r="E85" s="243" t="s">
        <v>543</v>
      </c>
      <c r="F85" s="244">
        <v>7</v>
      </c>
      <c r="G85" s="243" t="s">
        <v>431</v>
      </c>
      <c r="H85" s="243" t="s">
        <v>544</v>
      </c>
      <c r="I85" s="245">
        <f ca="1">'PROSPETTO 2020.21 '!$C$70*REGGENZE!F85/12</f>
        <v>5555.73</v>
      </c>
      <c r="J85" s="244">
        <v>204</v>
      </c>
    </row>
    <row r="86" spans="1:10" hidden="1">
      <c r="A86" s="243" t="s">
        <v>540</v>
      </c>
      <c r="B86" s="243" t="s">
        <v>541</v>
      </c>
      <c r="C86" s="244">
        <v>2</v>
      </c>
      <c r="D86" s="243" t="s">
        <v>542</v>
      </c>
      <c r="E86" s="243" t="s">
        <v>543</v>
      </c>
      <c r="F86" s="244">
        <v>2</v>
      </c>
      <c r="G86" s="243" t="s">
        <v>545</v>
      </c>
      <c r="H86" s="243" t="s">
        <v>401</v>
      </c>
      <c r="I86" s="245">
        <f ca="1">'PROSPETTO 2020.21 '!$C$70*REGGENZE!F86/12</f>
        <v>1587.35</v>
      </c>
      <c r="J86" s="244">
        <v>69</v>
      </c>
    </row>
    <row r="87" spans="1:10" hidden="1">
      <c r="A87" s="243" t="s">
        <v>540</v>
      </c>
      <c r="B87" s="243" t="s">
        <v>541</v>
      </c>
      <c r="C87" s="244">
        <v>2</v>
      </c>
      <c r="D87" s="243" t="s">
        <v>542</v>
      </c>
      <c r="E87" s="243" t="s">
        <v>543</v>
      </c>
      <c r="F87" s="244">
        <v>1</v>
      </c>
      <c r="G87" s="243" t="s">
        <v>546</v>
      </c>
      <c r="H87" s="243" t="s">
        <v>547</v>
      </c>
      <c r="I87" s="245">
        <f ca="1">'PROSPETTO 2020.21 '!$C$70*REGGENZE!F87/12</f>
        <v>793.68</v>
      </c>
      <c r="J87" s="244">
        <v>14</v>
      </c>
    </row>
    <row r="88" spans="1:10">
      <c r="A88" s="243" t="s">
        <v>277</v>
      </c>
      <c r="B88" s="243" t="s">
        <v>278</v>
      </c>
      <c r="C88" s="244">
        <v>3</v>
      </c>
      <c r="D88" s="243" t="s">
        <v>548</v>
      </c>
      <c r="E88" s="243" t="s">
        <v>549</v>
      </c>
      <c r="F88" s="244">
        <v>12</v>
      </c>
      <c r="G88" s="243" t="s">
        <v>306</v>
      </c>
      <c r="H88" s="243" t="s">
        <v>303</v>
      </c>
      <c r="I88" s="245">
        <f ca="1">'PROSPETTO 2020.21 '!$C$69*REGGENZE!F88/12</f>
        <v>8360.0400000000009</v>
      </c>
      <c r="J88" s="244" t="s">
        <v>307</v>
      </c>
    </row>
    <row r="89" spans="1:10" hidden="1">
      <c r="A89" s="243" t="s">
        <v>256</v>
      </c>
      <c r="B89" s="243" t="s">
        <v>257</v>
      </c>
      <c r="C89" s="244">
        <v>2</v>
      </c>
      <c r="D89" s="243" t="s">
        <v>550</v>
      </c>
      <c r="E89" s="243" t="s">
        <v>551</v>
      </c>
      <c r="F89" s="244">
        <v>12</v>
      </c>
      <c r="G89" s="243" t="s">
        <v>306</v>
      </c>
      <c r="H89" s="243" t="s">
        <v>303</v>
      </c>
      <c r="I89" s="245">
        <f ca="1">'PROSPETTO 2020.21 '!$C$70</f>
        <v>9524.11</v>
      </c>
      <c r="J89" s="244" t="s">
        <v>307</v>
      </c>
    </row>
    <row r="90" spans="1:10">
      <c r="A90" s="243" t="s">
        <v>552</v>
      </c>
      <c r="B90" s="243" t="s">
        <v>553</v>
      </c>
      <c r="C90" s="244">
        <v>3</v>
      </c>
      <c r="D90" s="243" t="s">
        <v>554</v>
      </c>
      <c r="E90" s="243" t="s">
        <v>555</v>
      </c>
      <c r="F90" s="244">
        <v>2</v>
      </c>
      <c r="G90" s="243" t="s">
        <v>431</v>
      </c>
      <c r="H90" s="243" t="s">
        <v>556</v>
      </c>
      <c r="I90" s="245">
        <f ca="1">'PROSPETTO 2020.21 '!$C$69*REGGENZE!F90/12</f>
        <v>1393.34</v>
      </c>
      <c r="J90" s="244">
        <v>64</v>
      </c>
    </row>
    <row r="91" spans="1:10">
      <c r="A91" s="243" t="s">
        <v>552</v>
      </c>
      <c r="B91" s="243" t="s">
        <v>553</v>
      </c>
      <c r="C91" s="244">
        <v>3</v>
      </c>
      <c r="D91" s="243" t="s">
        <v>554</v>
      </c>
      <c r="E91" s="243" t="s">
        <v>555</v>
      </c>
      <c r="F91" s="244">
        <v>2</v>
      </c>
      <c r="G91" s="243" t="s">
        <v>557</v>
      </c>
      <c r="H91" s="243" t="s">
        <v>558</v>
      </c>
      <c r="I91" s="245">
        <f ca="1">'PROSPETTO 2020.21 '!$C$69*REGGENZE!F91/12</f>
        <v>1393.34</v>
      </c>
      <c r="J91" s="244">
        <v>61</v>
      </c>
    </row>
    <row r="92" spans="1:10">
      <c r="A92" s="243" t="s">
        <v>217</v>
      </c>
      <c r="B92" s="243" t="s">
        <v>218</v>
      </c>
      <c r="C92" s="244">
        <v>3</v>
      </c>
      <c r="D92" s="243" t="s">
        <v>559</v>
      </c>
      <c r="E92" s="243" t="s">
        <v>560</v>
      </c>
      <c r="F92" s="244">
        <v>12</v>
      </c>
      <c r="G92" s="243" t="s">
        <v>306</v>
      </c>
      <c r="H92" s="243" t="s">
        <v>303</v>
      </c>
      <c r="I92" s="245">
        <f ca="1">'PROSPETTO 2020.21 '!$C$69*REGGENZE!F92/12</f>
        <v>8360.0400000000009</v>
      </c>
      <c r="J92" s="244" t="s">
        <v>307</v>
      </c>
    </row>
    <row r="93" spans="1:10">
      <c r="A93" s="243" t="s">
        <v>225</v>
      </c>
      <c r="B93" s="243" t="s">
        <v>226</v>
      </c>
      <c r="C93" s="244">
        <v>3</v>
      </c>
      <c r="D93" s="243" t="s">
        <v>561</v>
      </c>
      <c r="E93" s="243" t="s">
        <v>562</v>
      </c>
      <c r="F93" s="244">
        <v>12</v>
      </c>
      <c r="G93" s="243" t="s">
        <v>306</v>
      </c>
      <c r="H93" s="243" t="s">
        <v>303</v>
      </c>
      <c r="I93" s="245">
        <f ca="1">'PROSPETTO 2020.21 '!$C$69*REGGENZE!F93/12</f>
        <v>8360.0400000000009</v>
      </c>
      <c r="J93" s="244" t="s">
        <v>307</v>
      </c>
    </row>
    <row r="94" spans="1:10">
      <c r="A94" s="243" t="s">
        <v>274</v>
      </c>
      <c r="B94" s="243" t="s">
        <v>275</v>
      </c>
      <c r="C94" s="253">
        <v>3</v>
      </c>
      <c r="D94" s="243" t="s">
        <v>563</v>
      </c>
      <c r="E94" s="243" t="s">
        <v>564</v>
      </c>
      <c r="F94" s="244">
        <v>12</v>
      </c>
      <c r="G94" s="243" t="s">
        <v>306</v>
      </c>
      <c r="H94" s="243" t="s">
        <v>303</v>
      </c>
      <c r="I94" s="245">
        <f ca="1">'PROSPETTO 2020.21 '!$C$69</f>
        <v>8360.0400000000009</v>
      </c>
      <c r="J94" s="244" t="s">
        <v>307</v>
      </c>
    </row>
    <row r="95" spans="1:10" hidden="1">
      <c r="A95" s="243" t="s">
        <v>565</v>
      </c>
      <c r="B95" s="243" t="s">
        <v>566</v>
      </c>
      <c r="C95" s="244">
        <v>2</v>
      </c>
      <c r="D95" s="243" t="s">
        <v>567</v>
      </c>
      <c r="E95" s="243" t="s">
        <v>568</v>
      </c>
      <c r="F95" s="244">
        <v>6</v>
      </c>
      <c r="G95" s="243" t="s">
        <v>383</v>
      </c>
      <c r="H95" s="243" t="s">
        <v>303</v>
      </c>
      <c r="I95" s="245">
        <f ca="1">'PROSPETTO 2020.21 '!$C$70*REGGENZE!F95/12</f>
        <v>4762.0600000000004</v>
      </c>
      <c r="J95" s="244">
        <v>175</v>
      </c>
    </row>
    <row r="96" spans="1:10" hidden="1">
      <c r="A96" s="243" t="s">
        <v>565</v>
      </c>
      <c r="B96" s="243" t="s">
        <v>566</v>
      </c>
      <c r="C96" s="244">
        <v>2</v>
      </c>
      <c r="D96" s="243" t="s">
        <v>567</v>
      </c>
      <c r="E96" s="243" t="s">
        <v>568</v>
      </c>
      <c r="F96" s="244">
        <v>1</v>
      </c>
      <c r="G96" s="243" t="s">
        <v>431</v>
      </c>
      <c r="H96" s="243" t="s">
        <v>569</v>
      </c>
      <c r="I96" s="245">
        <f ca="1">'PROSPETTO 2020.21 '!$C$70*REGGENZE!F96/12</f>
        <v>793.68</v>
      </c>
      <c r="J96" s="244">
        <v>14</v>
      </c>
    </row>
    <row r="97" spans="1:10" hidden="1">
      <c r="A97" s="243" t="s">
        <v>565</v>
      </c>
      <c r="B97" s="243" t="s">
        <v>566</v>
      </c>
      <c r="C97" s="244">
        <v>2</v>
      </c>
      <c r="D97" s="243" t="s">
        <v>567</v>
      </c>
      <c r="E97" s="243" t="s">
        <v>568</v>
      </c>
      <c r="F97" s="244">
        <v>1</v>
      </c>
      <c r="G97" s="243" t="s">
        <v>570</v>
      </c>
      <c r="H97" s="243" t="s">
        <v>571</v>
      </c>
      <c r="I97" s="245">
        <f ca="1">'PROSPETTO 2020.21 '!$C$70*REGGENZE!F97/12</f>
        <v>793.68</v>
      </c>
      <c r="J97" s="244">
        <v>24</v>
      </c>
    </row>
    <row r="98" spans="1:10" hidden="1">
      <c r="A98" s="243" t="s">
        <v>565</v>
      </c>
      <c r="B98" s="243" t="s">
        <v>566</v>
      </c>
      <c r="C98" s="244">
        <v>2</v>
      </c>
      <c r="D98" s="243" t="s">
        <v>567</v>
      </c>
      <c r="E98" s="243" t="s">
        <v>568</v>
      </c>
      <c r="F98" s="244">
        <v>1</v>
      </c>
      <c r="G98" s="243" t="s">
        <v>572</v>
      </c>
      <c r="H98" s="243" t="s">
        <v>507</v>
      </c>
      <c r="I98" s="245">
        <f ca="1">'PROSPETTO 2020.21 '!$C$70*REGGENZE!F98/12</f>
        <v>793.68</v>
      </c>
      <c r="J98" s="244">
        <v>27</v>
      </c>
    </row>
    <row r="99" spans="1:10" hidden="1">
      <c r="A99" s="243" t="s">
        <v>565</v>
      </c>
      <c r="B99" s="243" t="s">
        <v>566</v>
      </c>
      <c r="C99" s="244">
        <v>2</v>
      </c>
      <c r="D99" s="243" t="s">
        <v>567</v>
      </c>
      <c r="E99" s="243" t="s">
        <v>568</v>
      </c>
      <c r="F99" s="244">
        <v>1</v>
      </c>
      <c r="G99" s="243" t="s">
        <v>437</v>
      </c>
      <c r="H99" s="243" t="s">
        <v>519</v>
      </c>
      <c r="I99" s="245">
        <f ca="1">'PROSPETTO 2020.21 '!$C$70*REGGENZE!F99/12</f>
        <v>793.68</v>
      </c>
      <c r="J99" s="244">
        <v>28</v>
      </c>
    </row>
    <row r="100" spans="1:10" hidden="1">
      <c r="A100" s="243" t="s">
        <v>565</v>
      </c>
      <c r="B100" s="243" t="s">
        <v>566</v>
      </c>
      <c r="C100" s="244">
        <v>2</v>
      </c>
      <c r="D100" s="243" t="s">
        <v>567</v>
      </c>
      <c r="E100" s="243" t="s">
        <v>568</v>
      </c>
      <c r="F100" s="244">
        <v>1</v>
      </c>
      <c r="G100" s="243" t="s">
        <v>378</v>
      </c>
      <c r="H100" s="243" t="s">
        <v>573</v>
      </c>
      <c r="I100" s="245">
        <f ca="1">'PROSPETTO 2020.21 '!$C$70*REGGENZE!F100/12</f>
        <v>793.68</v>
      </c>
      <c r="J100" s="244">
        <v>28</v>
      </c>
    </row>
    <row r="101" spans="1:10" hidden="1">
      <c r="A101" s="243" t="s">
        <v>565</v>
      </c>
      <c r="B101" s="243" t="s">
        <v>566</v>
      </c>
      <c r="C101" s="244">
        <v>2</v>
      </c>
      <c r="D101" s="243" t="s">
        <v>567</v>
      </c>
      <c r="E101" s="243" t="s">
        <v>568</v>
      </c>
      <c r="F101" s="244">
        <v>1</v>
      </c>
      <c r="G101" s="243" t="s">
        <v>574</v>
      </c>
      <c r="H101" s="243" t="s">
        <v>575</v>
      </c>
      <c r="I101" s="245">
        <f ca="1">'PROSPETTO 2020.21 '!$C$70*REGGENZE!F101/12</f>
        <v>793.68</v>
      </c>
      <c r="J101" s="244">
        <v>21</v>
      </c>
    </row>
    <row r="102" spans="1:10" hidden="1">
      <c r="A102" s="243" t="s">
        <v>565</v>
      </c>
      <c r="B102" s="243" t="s">
        <v>566</v>
      </c>
      <c r="C102" s="244">
        <v>2</v>
      </c>
      <c r="D102" s="243" t="s">
        <v>567</v>
      </c>
      <c r="E102" s="243" t="s">
        <v>568</v>
      </c>
      <c r="F102" s="244">
        <v>0</v>
      </c>
      <c r="G102" s="243" t="s">
        <v>576</v>
      </c>
      <c r="H102" s="243" t="s">
        <v>502</v>
      </c>
      <c r="I102" s="245">
        <f ca="1">'PROSPETTO 2020.21 '!$C$70*REGGENZE!F102/12</f>
        <v>0</v>
      </c>
      <c r="J102" s="244">
        <v>13</v>
      </c>
    </row>
    <row r="103" spans="1:10" hidden="1">
      <c r="A103" s="243" t="s">
        <v>248</v>
      </c>
      <c r="B103" s="243" t="s">
        <v>249</v>
      </c>
      <c r="C103" s="244">
        <v>2</v>
      </c>
      <c r="D103" s="243" t="s">
        <v>577</v>
      </c>
      <c r="E103" s="243" t="s">
        <v>578</v>
      </c>
      <c r="F103" s="244">
        <v>12</v>
      </c>
      <c r="G103" s="243" t="s">
        <v>306</v>
      </c>
      <c r="H103" s="243" t="s">
        <v>303</v>
      </c>
      <c r="I103" s="245">
        <f ca="1">'PROSPETTO 2020.21 '!$C$70</f>
        <v>9524.11</v>
      </c>
      <c r="J103" s="244" t="s">
        <v>307</v>
      </c>
    </row>
    <row r="104" spans="1:10" hidden="1">
      <c r="A104" s="243" t="s">
        <v>579</v>
      </c>
      <c r="B104" s="243" t="s">
        <v>580</v>
      </c>
      <c r="C104" s="244">
        <v>2</v>
      </c>
      <c r="D104" s="243" t="s">
        <v>581</v>
      </c>
      <c r="E104" s="243" t="s">
        <v>582</v>
      </c>
      <c r="F104" s="244">
        <v>2</v>
      </c>
      <c r="G104" s="243" t="s">
        <v>463</v>
      </c>
      <c r="H104" s="243" t="s">
        <v>398</v>
      </c>
      <c r="I104" s="245">
        <f ca="1">'PROSPETTO 2020.21 '!$C$70*REGGENZE!F104/12</f>
        <v>1587.35</v>
      </c>
      <c r="J104" s="244">
        <v>55</v>
      </c>
    </row>
    <row r="105" spans="1:10" hidden="1">
      <c r="A105" s="243" t="s">
        <v>579</v>
      </c>
      <c r="B105" s="243" t="s">
        <v>580</v>
      </c>
      <c r="C105" s="244">
        <v>2</v>
      </c>
      <c r="D105" s="243" t="s">
        <v>581</v>
      </c>
      <c r="E105" s="243" t="s">
        <v>582</v>
      </c>
      <c r="F105" s="244">
        <v>1</v>
      </c>
      <c r="G105" s="243" t="s">
        <v>583</v>
      </c>
      <c r="H105" s="243" t="s">
        <v>584</v>
      </c>
      <c r="I105" s="245">
        <f ca="1">'PROSPETTO 2020.21 '!$C$70*REGGENZE!F105/12</f>
        <v>793.68</v>
      </c>
      <c r="J105" s="244">
        <v>33</v>
      </c>
    </row>
    <row r="106" spans="1:10">
      <c r="A106" s="243" t="s">
        <v>585</v>
      </c>
      <c r="B106" s="243" t="s">
        <v>586</v>
      </c>
      <c r="C106" s="253">
        <v>3</v>
      </c>
      <c r="D106" s="243" t="s">
        <v>587</v>
      </c>
      <c r="E106" s="243" t="s">
        <v>588</v>
      </c>
      <c r="F106" s="244">
        <v>12</v>
      </c>
      <c r="G106" s="243" t="s">
        <v>306</v>
      </c>
      <c r="H106" s="243" t="s">
        <v>303</v>
      </c>
      <c r="I106" s="245">
        <f ca="1">'PROSPETTO 2020.21 '!$C$69</f>
        <v>8360.0400000000009</v>
      </c>
      <c r="J106" s="244" t="s">
        <v>307</v>
      </c>
    </row>
    <row r="107" spans="1:10" hidden="1">
      <c r="A107" s="243" t="s">
        <v>387</v>
      </c>
      <c r="B107" s="243" t="s">
        <v>388</v>
      </c>
      <c r="C107" s="252">
        <v>2</v>
      </c>
      <c r="D107" s="243" t="s">
        <v>589</v>
      </c>
      <c r="E107" s="243" t="s">
        <v>590</v>
      </c>
      <c r="F107" s="244">
        <v>2</v>
      </c>
      <c r="G107" s="243" t="s">
        <v>306</v>
      </c>
      <c r="H107" s="243" t="s">
        <v>591</v>
      </c>
      <c r="I107" s="245">
        <f ca="1">'PROSPETTO 2020.21 '!$C$70*REGGENZE!F107/12</f>
        <v>1587.35</v>
      </c>
      <c r="J107" s="244">
        <v>47</v>
      </c>
    </row>
    <row r="108" spans="1:10">
      <c r="A108" s="243" t="s">
        <v>238</v>
      </c>
      <c r="B108" s="243" t="s">
        <v>239</v>
      </c>
      <c r="C108" s="244">
        <v>3</v>
      </c>
      <c r="D108" s="243" t="s">
        <v>592</v>
      </c>
      <c r="E108" s="243" t="s">
        <v>593</v>
      </c>
      <c r="F108" s="244">
        <v>12</v>
      </c>
      <c r="G108" s="243" t="s">
        <v>306</v>
      </c>
      <c r="H108" s="243" t="s">
        <v>303</v>
      </c>
      <c r="I108" s="245">
        <f ca="1">'PROSPETTO 2020.21 '!$C$69*REGGENZE!F108/12</f>
        <v>8360.0400000000009</v>
      </c>
      <c r="J108" s="244" t="s">
        <v>307</v>
      </c>
    </row>
    <row r="109" spans="1:10" hidden="1">
      <c r="A109" s="243" t="s">
        <v>594</v>
      </c>
      <c r="B109" s="243" t="s">
        <v>595</v>
      </c>
      <c r="C109" s="244">
        <v>2</v>
      </c>
      <c r="D109" s="243" t="s">
        <v>596</v>
      </c>
      <c r="E109" s="243" t="s">
        <v>597</v>
      </c>
      <c r="F109" s="244">
        <v>2</v>
      </c>
      <c r="G109" s="243" t="s">
        <v>598</v>
      </c>
      <c r="H109" s="243" t="s">
        <v>303</v>
      </c>
      <c r="I109" s="245">
        <f ca="1">'PROSPETTO 2020.21 '!$C$70*REGGENZE!F109/12</f>
        <v>1587.35</v>
      </c>
      <c r="J109" s="244">
        <v>70</v>
      </c>
    </row>
    <row r="110" spans="1:10" hidden="1">
      <c r="A110" s="243" t="s">
        <v>599</v>
      </c>
      <c r="B110" s="243" t="s">
        <v>600</v>
      </c>
      <c r="C110" s="244">
        <v>1</v>
      </c>
      <c r="D110" s="243" t="s">
        <v>601</v>
      </c>
      <c r="E110" s="243" t="s">
        <v>602</v>
      </c>
      <c r="F110" s="244">
        <v>10</v>
      </c>
      <c r="G110" s="243" t="s">
        <v>572</v>
      </c>
      <c r="H110" s="243" t="s">
        <v>303</v>
      </c>
      <c r="I110" s="245">
        <f ca="1">'PROSPETTO 2020.21 '!$C$71*REGGENZE!F110/12</f>
        <v>8818.59</v>
      </c>
      <c r="J110" s="244">
        <v>316</v>
      </c>
    </row>
    <row r="111" spans="1:10" hidden="1">
      <c r="A111" s="243" t="s">
        <v>270</v>
      </c>
      <c r="B111" s="243" t="s">
        <v>271</v>
      </c>
      <c r="C111" s="244">
        <v>2</v>
      </c>
      <c r="D111" s="243" t="s">
        <v>603</v>
      </c>
      <c r="E111" s="243" t="s">
        <v>604</v>
      </c>
      <c r="F111" s="244">
        <v>12</v>
      </c>
      <c r="G111" s="243" t="s">
        <v>306</v>
      </c>
      <c r="H111" s="243" t="s">
        <v>303</v>
      </c>
      <c r="I111" s="245">
        <f ca="1">'PROSPETTO 2020.21 '!$C$70</f>
        <v>9524.11</v>
      </c>
      <c r="J111" s="244" t="s">
        <v>307</v>
      </c>
    </row>
    <row r="112" spans="1:10" hidden="1">
      <c r="A112" s="243" t="s">
        <v>605</v>
      </c>
      <c r="B112" s="243" t="s">
        <v>606</v>
      </c>
      <c r="C112" s="244">
        <v>1</v>
      </c>
      <c r="D112" s="243" t="s">
        <v>607</v>
      </c>
      <c r="E112" s="243" t="s">
        <v>608</v>
      </c>
      <c r="F112" s="244">
        <v>10</v>
      </c>
      <c r="G112" s="243" t="s">
        <v>391</v>
      </c>
      <c r="H112" s="243" t="s">
        <v>303</v>
      </c>
      <c r="I112" s="245">
        <f ca="1">'PROSPETTO 2020.21 '!$C$71*REGGENZE!F112/12</f>
        <v>8818.59</v>
      </c>
      <c r="J112" s="244">
        <v>302</v>
      </c>
    </row>
    <row r="113" spans="1:10">
      <c r="A113" s="6"/>
      <c r="B113" s="6"/>
      <c r="C113" s="6"/>
      <c r="D113" s="6"/>
      <c r="E113" s="6"/>
      <c r="F113" s="6"/>
      <c r="G113" s="452" t="s">
        <v>609</v>
      </c>
      <c r="H113" s="452"/>
      <c r="I113" s="245">
        <f>SUM(I2:I112)</f>
        <v>489909.29</v>
      </c>
      <c r="J113" s="6"/>
    </row>
    <row r="114" spans="1:10">
      <c r="A114" s="6"/>
      <c r="B114" s="6"/>
      <c r="C114" s="6"/>
      <c r="D114" s="6"/>
      <c r="E114" s="6"/>
      <c r="F114" s="6"/>
      <c r="G114" s="6"/>
      <c r="H114" s="6"/>
      <c r="I114" s="6"/>
      <c r="J114" s="6"/>
    </row>
  </sheetData>
  <autoFilter ref="A1:J113">
    <filterColumn colId="2">
      <filters>
        <filter val="3"/>
      </filters>
    </filterColumn>
  </autoFilter>
  <mergeCells count="1">
    <mergeCell ref="G113:H11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PROSPETTO 2020.21 </vt:lpstr>
      <vt:lpstr>CONSUNT. FONDO 2019-20 </vt:lpstr>
      <vt:lpstr>INC. AGGIUNTIVI </vt:lpstr>
      <vt:lpstr>SALVAGUARDIA </vt:lpstr>
      <vt:lpstr>CALCOLO ECONOMIE </vt:lpstr>
      <vt:lpstr>REGGENZE</vt:lpstr>
      <vt:lpstr>'SALVAGUARDIA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cnesta</cp:lastModifiedBy>
  <cp:lastPrinted>2023-01-26T10:28:30Z</cp:lastPrinted>
  <dcterms:created xsi:type="dcterms:W3CDTF">2015-01-14T08:21:57Z</dcterms:created>
  <dcterms:modified xsi:type="dcterms:W3CDTF">2023-01-26T10:31:34Z</dcterms:modified>
</cp:coreProperties>
</file>